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Payoff Table" sheetId="1" r:id="rId1"/>
    <sheet name="Bayesian Analysis" sheetId="2" r:id="rId2"/>
    <sheet name="Posterior Analysis" sheetId="3" r:id="rId3"/>
    <sheet name="Utility" sheetId="4" r:id="rId4"/>
  </sheets>
  <definedNames/>
  <calcPr fullCalcOnLoad="1"/>
</workbook>
</file>

<file path=xl/comments1.xml><?xml version="1.0" encoding="utf-8"?>
<comments xmlns="http://schemas.openxmlformats.org/spreadsheetml/2006/main">
  <authors>
    <author>testuser</author>
  </authors>
  <commentList>
    <comment ref="A37" authorId="0">
      <text>
        <r>
          <rPr>
            <sz val="8"/>
            <rFont val="Tahoma"/>
            <family val="2"/>
          </rPr>
          <t xml:space="preserve">Copyright 2001
John Lawrence &amp; Barry Pasternack
</t>
        </r>
      </text>
    </comment>
  </commentList>
</comments>
</file>

<file path=xl/sharedStrings.xml><?xml version="1.0" encoding="utf-8"?>
<sst xmlns="http://schemas.openxmlformats.org/spreadsheetml/2006/main" count="116" uniqueCount="74">
  <si>
    <t>Payoff Table</t>
  </si>
  <si>
    <t>Probability</t>
  </si>
  <si>
    <t>Regret Table</t>
  </si>
  <si>
    <t>Min</t>
  </si>
  <si>
    <t>Maximin</t>
  </si>
  <si>
    <t>Maximax</t>
  </si>
  <si>
    <t>Max</t>
  </si>
  <si>
    <t>EV</t>
  </si>
  <si>
    <t>RESULTS</t>
  </si>
  <si>
    <t>EVPI</t>
  </si>
  <si>
    <t>Bayesian Analysis</t>
  </si>
  <si>
    <t>of Nature</t>
  </si>
  <si>
    <t xml:space="preserve">States </t>
  </si>
  <si>
    <t>Prior</t>
  </si>
  <si>
    <t>Probabilities</t>
  </si>
  <si>
    <t>Conditional</t>
  </si>
  <si>
    <t>Joint</t>
  </si>
  <si>
    <t>Posterior</t>
  </si>
  <si>
    <t>Probabilites</t>
  </si>
  <si>
    <t>EV(prior)</t>
  </si>
  <si>
    <t>EV(ind. 1)</t>
  </si>
  <si>
    <t>EV(ind. 2)</t>
  </si>
  <si>
    <t>Prior Prob.</t>
  </si>
  <si>
    <t>Ind. 1 Prob.</t>
  </si>
  <si>
    <t>Ind 2. Prob.</t>
  </si>
  <si>
    <t>optimal payoff</t>
  </si>
  <si>
    <t>optimal decision</t>
  </si>
  <si>
    <t>EVSI =</t>
  </si>
  <si>
    <t>EVPI =</t>
  </si>
  <si>
    <t>Efficiency=</t>
  </si>
  <si>
    <t>Certain Payoff</t>
  </si>
  <si>
    <t>Utility</t>
  </si>
  <si>
    <t>EU</t>
  </si>
  <si>
    <t>s6</t>
  </si>
  <si>
    <t>s7</t>
  </si>
  <si>
    <t>s8</t>
  </si>
  <si>
    <t>d6</t>
  </si>
  <si>
    <t>d7</t>
  </si>
  <si>
    <t>d8</t>
  </si>
  <si>
    <t>Minimax Regret</t>
  </si>
  <si>
    <t>Insufficient Reason</t>
  </si>
  <si>
    <t>Indicator 3</t>
  </si>
  <si>
    <t>Indicator 4</t>
  </si>
  <si>
    <t>P(Indicator 1)</t>
  </si>
  <si>
    <t>P(Indicator 2)</t>
  </si>
  <si>
    <t>P(Indicator 3)</t>
  </si>
  <si>
    <t>P(Indicator 4)</t>
  </si>
  <si>
    <t>Ind. 3 Prob.</t>
  </si>
  <si>
    <t>Ind 4 Prob.</t>
  </si>
  <si>
    <t>EV(ind. 3)</t>
  </si>
  <si>
    <t>EV(ind. 4)</t>
  </si>
  <si>
    <t>Ind. 1</t>
  </si>
  <si>
    <t>Ind. 2</t>
  </si>
  <si>
    <t>Ind. 3</t>
  </si>
  <si>
    <t>Ind. 4</t>
  </si>
  <si>
    <t>Utility Analysis</t>
  </si>
  <si>
    <t>d5</t>
  </si>
  <si>
    <t>Criteria</t>
  </si>
  <si>
    <t>Decision</t>
  </si>
  <si>
    <t>Payoff</t>
  </si>
  <si>
    <t>Average</t>
  </si>
  <si>
    <t>s1</t>
  </si>
  <si>
    <t>s2</t>
  </si>
  <si>
    <t>s3</t>
  </si>
  <si>
    <t>s4</t>
  </si>
  <si>
    <t>s5</t>
  </si>
  <si>
    <t>d1</t>
  </si>
  <si>
    <t>d2</t>
  </si>
  <si>
    <t>d3</t>
  </si>
  <si>
    <t>d4</t>
  </si>
  <si>
    <t>Indicator 1</t>
  </si>
  <si>
    <t>Indicator 2</t>
  </si>
  <si>
    <t>Exp. Utility</t>
  </si>
  <si>
    <t>Value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</si>
</sst>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184" fontId="0" fillId="0" borderId="0" xfId="0" applyNumberFormat="1" applyFill="1" applyAlignment="1">
      <alignment/>
    </xf>
    <xf numFmtId="0" fontId="1" fillId="4" borderId="0" xfId="0" applyFont="1" applyFill="1" applyAlignment="1">
      <alignment/>
    </xf>
    <xf numFmtId="0" fontId="1" fillId="7" borderId="0" xfId="0" applyFont="1" applyFill="1" applyAlignment="1">
      <alignment/>
    </xf>
    <xf numFmtId="2" fontId="0" fillId="6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4" borderId="1" xfId="0" applyNumberForma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0" borderId="0" xfId="0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4" borderId="3" xfId="0" applyFill="1" applyBorder="1" applyAlignment="1">
      <alignment/>
    </xf>
    <xf numFmtId="0" fontId="0" fillId="12" borderId="4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4" borderId="6" xfId="0" applyFill="1" applyBorder="1" applyAlignment="1">
      <alignment/>
    </xf>
    <xf numFmtId="0" fontId="0" fillId="13" borderId="7" xfId="0" applyFill="1" applyBorder="1" applyAlignment="1">
      <alignment horizontal="center"/>
    </xf>
    <xf numFmtId="0" fontId="0" fillId="14" borderId="8" xfId="0" applyFill="1" applyBorder="1" applyAlignment="1">
      <alignment/>
    </xf>
    <xf numFmtId="0" fontId="0" fillId="12" borderId="9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184" fontId="1" fillId="3" borderId="0" xfId="0" applyNumberFormat="1" applyFont="1" applyFill="1" applyAlignment="1">
      <alignment horizontal="center"/>
    </xf>
    <xf numFmtId="184" fontId="1" fillId="5" borderId="0" xfId="0" applyNumberFormat="1" applyFont="1" applyFill="1" applyAlignment="1">
      <alignment horizontal="center"/>
    </xf>
    <xf numFmtId="184" fontId="1" fillId="6" borderId="0" xfId="0" applyNumberFormat="1" applyFont="1" applyFill="1" applyAlignment="1">
      <alignment horizontal="center"/>
    </xf>
    <xf numFmtId="184" fontId="1" fillId="4" borderId="0" xfId="0" applyNumberFormat="1" applyFont="1" applyFill="1" applyAlignment="1">
      <alignment horizontal="center"/>
    </xf>
    <xf numFmtId="184" fontId="1" fillId="9" borderId="0" xfId="0" applyNumberFormat="1" applyFont="1" applyFill="1" applyAlignment="1">
      <alignment horizontal="center"/>
    </xf>
    <xf numFmtId="2" fontId="0" fillId="9" borderId="1" xfId="0" applyNumberFormat="1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84" fontId="0" fillId="15" borderId="5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84" fontId="0" fillId="15" borderId="7" xfId="0" applyNumberForma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184" fontId="0" fillId="15" borderId="10" xfId="0" applyNumberFormat="1" applyFill="1" applyBorder="1" applyAlignment="1">
      <alignment horizontal="center"/>
    </xf>
    <xf numFmtId="184" fontId="0" fillId="15" borderId="15" xfId="0" applyNumberFormat="1" applyFill="1" applyBorder="1" applyAlignment="1">
      <alignment horizontal="center"/>
    </xf>
    <xf numFmtId="184" fontId="0" fillId="5" borderId="1" xfId="0" applyNumberFormat="1" applyFill="1" applyBorder="1" applyAlignment="1">
      <alignment horizontal="center"/>
    </xf>
    <xf numFmtId="184" fontId="0" fillId="6" borderId="1" xfId="0" applyNumberFormat="1" applyFill="1" applyBorder="1" applyAlignment="1">
      <alignment horizontal="center"/>
    </xf>
    <xf numFmtId="184" fontId="0" fillId="4" borderId="1" xfId="0" applyNumberFormat="1" applyFill="1" applyBorder="1" applyAlignment="1">
      <alignment horizontal="center"/>
    </xf>
    <xf numFmtId="184" fontId="0" fillId="9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 quotePrefix="1">
      <alignment horizontal="center"/>
    </xf>
    <xf numFmtId="0" fontId="0" fillId="16" borderId="16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5" borderId="0" xfId="0" applyFont="1" applyFill="1" applyAlignment="1">
      <alignment/>
    </xf>
    <xf numFmtId="0" fontId="1" fillId="5" borderId="0" xfId="0" applyFont="1" applyFill="1" applyAlignment="1">
      <alignment horizontal="center"/>
    </xf>
    <xf numFmtId="0" fontId="0" fillId="16" borderId="17" xfId="0" applyFill="1" applyBorder="1" applyAlignment="1">
      <alignment/>
    </xf>
    <xf numFmtId="0" fontId="0" fillId="17" borderId="18" xfId="0" applyFill="1" applyBorder="1" applyAlignment="1">
      <alignment horizontal="center"/>
    </xf>
    <xf numFmtId="0" fontId="0" fillId="13" borderId="19" xfId="0" applyFill="1" applyBorder="1" applyAlignment="1">
      <alignment horizontal="center"/>
    </xf>
    <xf numFmtId="0" fontId="1" fillId="6" borderId="0" xfId="0" applyFont="1" applyFill="1" applyAlignment="1">
      <alignment/>
    </xf>
    <xf numFmtId="2" fontId="0" fillId="3" borderId="3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6" borderId="4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9" borderId="5" xfId="0" applyNumberForma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2" fontId="0" fillId="10" borderId="10" xfId="0" applyNumberFormat="1" applyFill="1" applyBorder="1" applyAlignment="1">
      <alignment horizontal="center"/>
    </xf>
    <xf numFmtId="184" fontId="0" fillId="0" borderId="0" xfId="0" applyNumberFormat="1" applyFill="1" applyBorder="1" applyAlignment="1">
      <alignment horizontal="center"/>
    </xf>
    <xf numFmtId="0" fontId="0" fillId="18" borderId="16" xfId="0" applyFill="1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10" borderId="3" xfId="0" applyFill="1" applyBorder="1" applyAlignment="1" applyProtection="1">
      <alignment horizontal="center"/>
      <protection locked="0"/>
    </xf>
    <xf numFmtId="0" fontId="0" fillId="10" borderId="4" xfId="0" applyFill="1" applyBorder="1" applyAlignment="1" applyProtection="1">
      <alignment horizontal="center"/>
      <protection locked="0"/>
    </xf>
    <xf numFmtId="0" fontId="0" fillId="10" borderId="5" xfId="0" applyFill="1" applyBorder="1" applyAlignment="1" applyProtection="1">
      <alignment horizontal="center"/>
      <protection locked="0"/>
    </xf>
    <xf numFmtId="0" fontId="0" fillId="10" borderId="6" xfId="0" applyFill="1" applyBorder="1" applyAlignment="1" applyProtection="1">
      <alignment horizontal="center"/>
      <protection locked="0"/>
    </xf>
    <xf numFmtId="0" fontId="0" fillId="10" borderId="1" xfId="0" applyFill="1" applyBorder="1" applyAlignment="1" applyProtection="1">
      <alignment horizontal="center"/>
      <protection locked="0"/>
    </xf>
    <xf numFmtId="0" fontId="0" fillId="10" borderId="7" xfId="0" applyFill="1" applyBorder="1" applyAlignment="1" applyProtection="1">
      <alignment horizontal="center"/>
      <protection locked="0"/>
    </xf>
    <xf numFmtId="0" fontId="0" fillId="10" borderId="8" xfId="0" applyFill="1" applyBorder="1" applyAlignment="1" applyProtection="1">
      <alignment horizontal="center"/>
      <protection locked="0"/>
    </xf>
    <xf numFmtId="0" fontId="0" fillId="10" borderId="9" xfId="0" applyFill="1" applyBorder="1" applyAlignment="1" applyProtection="1">
      <alignment horizontal="center"/>
      <protection locked="0"/>
    </xf>
    <xf numFmtId="0" fontId="0" fillId="10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16" borderId="4" xfId="0" applyFill="1" applyBorder="1" applyAlignment="1" applyProtection="1">
      <alignment horizontal="center"/>
      <protection locked="0"/>
    </xf>
    <xf numFmtId="0" fontId="0" fillId="16" borderId="1" xfId="0" applyFill="1" applyBorder="1" applyAlignment="1" applyProtection="1">
      <alignment horizontal="center"/>
      <protection locked="0"/>
    </xf>
    <xf numFmtId="0" fontId="0" fillId="16" borderId="9" xfId="0" applyFill="1" applyBorder="1" applyAlignment="1" applyProtection="1">
      <alignment horizontal="center"/>
      <protection locked="0"/>
    </xf>
    <xf numFmtId="0" fontId="0" fillId="10" borderId="1" xfId="0" applyFill="1" applyBorder="1" applyAlignment="1" applyProtection="1">
      <alignment/>
      <protection locked="0"/>
    </xf>
    <xf numFmtId="0" fontId="1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6.7109375" style="0" bestFit="1" customWidth="1"/>
    <col min="2" max="2" width="12.421875" style="0" customWidth="1"/>
    <col min="3" max="3" width="10.00390625" style="0" bestFit="1" customWidth="1"/>
    <col min="4" max="4" width="10.140625" style="0" bestFit="1" customWidth="1"/>
    <col min="5" max="5" width="9.28125" style="0" bestFit="1" customWidth="1"/>
    <col min="10" max="14" width="9.140625" style="0" hidden="1" customWidth="1"/>
    <col min="17" max="17" width="6.28125" style="0" customWidth="1"/>
  </cols>
  <sheetData>
    <row r="1" ht="12.75">
      <c r="A1" s="86" t="s">
        <v>0</v>
      </c>
    </row>
    <row r="3" spans="2:14" ht="13.5" thickBot="1">
      <c r="B3" s="101" t="s">
        <v>61</v>
      </c>
      <c r="C3" s="101" t="s">
        <v>62</v>
      </c>
      <c r="D3" s="101" t="s">
        <v>63</v>
      </c>
      <c r="E3" s="101" t="s">
        <v>64</v>
      </c>
      <c r="F3" s="101" t="s">
        <v>65</v>
      </c>
      <c r="G3" s="101" t="s">
        <v>33</v>
      </c>
      <c r="H3" s="101" t="s">
        <v>34</v>
      </c>
      <c r="I3" s="101" t="s">
        <v>35</v>
      </c>
      <c r="J3" s="21" t="s">
        <v>3</v>
      </c>
      <c r="K3" s="21" t="s">
        <v>6</v>
      </c>
      <c r="L3" s="22" t="s">
        <v>60</v>
      </c>
      <c r="M3" s="22" t="s">
        <v>7</v>
      </c>
      <c r="N3" s="21"/>
    </row>
    <row r="4" spans="1:14" ht="12.75">
      <c r="A4" s="112" t="s">
        <v>66</v>
      </c>
      <c r="B4" s="102"/>
      <c r="C4" s="103"/>
      <c r="D4" s="103"/>
      <c r="E4" s="103"/>
      <c r="F4" s="103"/>
      <c r="G4" s="103"/>
      <c r="H4" s="103"/>
      <c r="I4" s="104"/>
      <c r="J4" s="21">
        <f>IF(B4="","",MIN(B4:I4))</f>
      </c>
      <c r="K4" s="21">
        <f>IF(B4="","",MAX(B4:I4))</f>
      </c>
      <c r="L4" s="21">
        <f>IF(B4="","",AVERAGE(B4:I4))</f>
      </c>
      <c r="M4" s="21">
        <f>IF(B4="","",IF(SUM($B$12:$I$12)=1,SUMPRODUCT(B4:I4,$B$12:$I$12),""))</f>
      </c>
      <c r="N4" s="21" t="str">
        <f aca="true" t="shared" si="0" ref="N4:N11">A4</f>
        <v>d1</v>
      </c>
    </row>
    <row r="5" spans="1:14" ht="12.75">
      <c r="A5" s="112" t="s">
        <v>67</v>
      </c>
      <c r="B5" s="105"/>
      <c r="C5" s="106"/>
      <c r="D5" s="106"/>
      <c r="E5" s="106"/>
      <c r="F5" s="106"/>
      <c r="G5" s="106"/>
      <c r="H5" s="106"/>
      <c r="I5" s="107"/>
      <c r="J5" s="21">
        <f aca="true" t="shared" si="1" ref="J5:J11">IF(B5="","",MIN(B5:I5))</f>
      </c>
      <c r="K5" s="21">
        <f aca="true" t="shared" si="2" ref="K5:K11">IF(B5="","",MAX(B5:I5))</f>
      </c>
      <c r="L5" s="21">
        <f aca="true" t="shared" si="3" ref="L5:L11">IF(B5="","",AVERAGE(B5:I5))</f>
      </c>
      <c r="M5" s="21">
        <f aca="true" t="shared" si="4" ref="M5:M11">IF(B5="","",IF(SUM($B$12:$I$12)=1,SUMPRODUCT(B5:I5,$B$12:$I$12),""))</f>
      </c>
      <c r="N5" s="21" t="str">
        <f t="shared" si="0"/>
        <v>d2</v>
      </c>
    </row>
    <row r="6" spans="1:14" ht="12.75">
      <c r="A6" s="112" t="s">
        <v>68</v>
      </c>
      <c r="B6" s="105"/>
      <c r="C6" s="106"/>
      <c r="D6" s="106"/>
      <c r="E6" s="106"/>
      <c r="F6" s="106"/>
      <c r="G6" s="106"/>
      <c r="H6" s="106"/>
      <c r="I6" s="107"/>
      <c r="J6" s="21">
        <f t="shared" si="1"/>
      </c>
      <c r="K6" s="21">
        <f t="shared" si="2"/>
      </c>
      <c r="L6" s="21">
        <f t="shared" si="3"/>
      </c>
      <c r="M6" s="21">
        <f t="shared" si="4"/>
      </c>
      <c r="N6" s="21" t="str">
        <f t="shared" si="0"/>
        <v>d3</v>
      </c>
    </row>
    <row r="7" spans="1:14" ht="12.75">
      <c r="A7" s="112" t="s">
        <v>69</v>
      </c>
      <c r="B7" s="105"/>
      <c r="C7" s="106"/>
      <c r="D7" s="106"/>
      <c r="E7" s="106"/>
      <c r="F7" s="106"/>
      <c r="G7" s="106"/>
      <c r="H7" s="106"/>
      <c r="I7" s="107"/>
      <c r="J7" s="21">
        <f t="shared" si="1"/>
      </c>
      <c r="K7" s="21">
        <f t="shared" si="2"/>
      </c>
      <c r="L7" s="21">
        <f t="shared" si="3"/>
      </c>
      <c r="M7" s="21">
        <f t="shared" si="4"/>
      </c>
      <c r="N7" s="21" t="str">
        <f t="shared" si="0"/>
        <v>d4</v>
      </c>
    </row>
    <row r="8" spans="1:14" ht="12.75">
      <c r="A8" s="112" t="s">
        <v>56</v>
      </c>
      <c r="B8" s="105"/>
      <c r="C8" s="106"/>
      <c r="D8" s="106"/>
      <c r="E8" s="106"/>
      <c r="F8" s="106"/>
      <c r="G8" s="106"/>
      <c r="H8" s="106"/>
      <c r="I8" s="107"/>
      <c r="J8" s="21">
        <f t="shared" si="1"/>
      </c>
      <c r="K8" s="21">
        <f t="shared" si="2"/>
      </c>
      <c r="L8" s="21">
        <f t="shared" si="3"/>
      </c>
      <c r="M8" s="21">
        <f t="shared" si="4"/>
      </c>
      <c r="N8" s="21" t="str">
        <f t="shared" si="0"/>
        <v>d5</v>
      </c>
    </row>
    <row r="9" spans="1:14" ht="12.75">
      <c r="A9" s="112" t="s">
        <v>36</v>
      </c>
      <c r="B9" s="105"/>
      <c r="C9" s="106"/>
      <c r="D9" s="106"/>
      <c r="E9" s="106"/>
      <c r="F9" s="106"/>
      <c r="G9" s="106"/>
      <c r="H9" s="106"/>
      <c r="I9" s="107"/>
      <c r="J9" s="21">
        <f t="shared" si="1"/>
      </c>
      <c r="K9" s="21">
        <f t="shared" si="2"/>
      </c>
      <c r="L9" s="21">
        <f t="shared" si="3"/>
      </c>
      <c r="M9" s="21">
        <f t="shared" si="4"/>
      </c>
      <c r="N9" s="21" t="str">
        <f t="shared" si="0"/>
        <v>d6</v>
      </c>
    </row>
    <row r="10" spans="1:14" ht="12.75">
      <c r="A10" s="112" t="s">
        <v>37</v>
      </c>
      <c r="B10" s="105"/>
      <c r="C10" s="106"/>
      <c r="D10" s="106"/>
      <c r="E10" s="106"/>
      <c r="F10" s="106"/>
      <c r="G10" s="106"/>
      <c r="H10" s="106"/>
      <c r="I10" s="107"/>
      <c r="J10" s="21">
        <f t="shared" si="1"/>
      </c>
      <c r="K10" s="21">
        <f t="shared" si="2"/>
      </c>
      <c r="L10" s="21">
        <f t="shared" si="3"/>
      </c>
      <c r="M10" s="21">
        <f t="shared" si="4"/>
      </c>
      <c r="N10" s="21" t="str">
        <f t="shared" si="0"/>
        <v>d7</v>
      </c>
    </row>
    <row r="11" spans="1:14" ht="13.5" thickBot="1">
      <c r="A11" s="112" t="s">
        <v>38</v>
      </c>
      <c r="B11" s="108"/>
      <c r="C11" s="109"/>
      <c r="D11" s="109"/>
      <c r="E11" s="109"/>
      <c r="F11" s="109"/>
      <c r="G11" s="109"/>
      <c r="H11" s="109"/>
      <c r="I11" s="110"/>
      <c r="J11" s="21">
        <f t="shared" si="1"/>
      </c>
      <c r="K11" s="21">
        <f t="shared" si="2"/>
      </c>
      <c r="L11" s="21">
        <f t="shared" si="3"/>
      </c>
      <c r="M11" s="21">
        <f t="shared" si="4"/>
      </c>
      <c r="N11" s="21" t="str">
        <f t="shared" si="0"/>
        <v>d8</v>
      </c>
    </row>
    <row r="12" spans="1:9" ht="12.75">
      <c r="A12" s="20" t="s">
        <v>1</v>
      </c>
      <c r="B12" s="111"/>
      <c r="C12" s="111"/>
      <c r="D12" s="111"/>
      <c r="E12" s="111"/>
      <c r="F12" s="111"/>
      <c r="G12" s="111"/>
      <c r="H12" s="111"/>
      <c r="I12" s="111"/>
    </row>
    <row r="15" spans="1:2" ht="12.75">
      <c r="A15" s="118" t="s">
        <v>8</v>
      </c>
      <c r="B15" s="118"/>
    </row>
    <row r="16" spans="1:3" ht="13.5" thickBot="1">
      <c r="A16" s="34" t="s">
        <v>57</v>
      </c>
      <c r="B16" s="35" t="s">
        <v>58</v>
      </c>
      <c r="C16" s="79" t="s">
        <v>59</v>
      </c>
    </row>
    <row r="17" spans="1:3" ht="12" customHeight="1">
      <c r="A17" s="38" t="s">
        <v>4</v>
      </c>
      <c r="B17" s="39" t="e">
        <f>VLOOKUP(MAX(J4:J11),J4:N11,5,FALSE)</f>
        <v>#N/A</v>
      </c>
      <c r="C17" s="40">
        <f>MAX(J4:J11)</f>
        <v>0</v>
      </c>
    </row>
    <row r="18" spans="1:3" ht="12.75">
      <c r="A18" s="41" t="s">
        <v>39</v>
      </c>
      <c r="B18" s="36" t="e">
        <f>VLOOKUP(MIN(J27:J34),J27:N34,5,FALSE)</f>
        <v>#N/A</v>
      </c>
      <c r="C18" s="42">
        <f>MIN(J27:J34)</f>
        <v>0</v>
      </c>
    </row>
    <row r="19" spans="1:3" ht="12.75">
      <c r="A19" s="41" t="s">
        <v>5</v>
      </c>
      <c r="B19" s="36" t="e">
        <f>VLOOKUP(MAX(K4:K11),K4:N11,4,FALSE)</f>
        <v>#N/A</v>
      </c>
      <c r="C19" s="42">
        <f>MAX(K4:K11)</f>
        <v>0</v>
      </c>
    </row>
    <row r="20" spans="1:3" ht="12.75">
      <c r="A20" s="41" t="s">
        <v>40</v>
      </c>
      <c r="B20" s="36" t="e">
        <f>VLOOKUP(MAX(L4:L11),L4:N11,3,FALSE)</f>
        <v>#N/A</v>
      </c>
      <c r="C20" s="42">
        <f>MAX(L4:L11)</f>
        <v>0</v>
      </c>
    </row>
    <row r="21" spans="1:4" ht="12.75">
      <c r="A21" s="41" t="s">
        <v>7</v>
      </c>
      <c r="B21" s="36" t="e">
        <f>VLOOKUP(MAX(M4:M11),M4:N11,2,FALSE)</f>
        <v>#N/A</v>
      </c>
      <c r="C21" s="42">
        <f>MAX(M4:M11)</f>
        <v>0</v>
      </c>
      <c r="D21" s="3"/>
    </row>
    <row r="22" spans="1:3" ht="13.5" thickBot="1">
      <c r="A22" s="43" t="s">
        <v>9</v>
      </c>
      <c r="B22" s="44"/>
      <c r="C22" s="45">
        <f>MIN(M27:M34)</f>
        <v>0</v>
      </c>
    </row>
    <row r="23" spans="1:2" ht="12.75">
      <c r="A23" s="3"/>
      <c r="B23" s="3"/>
    </row>
    <row r="24" ht="12.75">
      <c r="A24" s="86" t="s">
        <v>2</v>
      </c>
    </row>
    <row r="26" spans="2:13" ht="13.5" thickBot="1">
      <c r="B26" s="48" t="str">
        <f>B3</f>
        <v>s1</v>
      </c>
      <c r="C26" s="48" t="str">
        <f aca="true" t="shared" si="5" ref="C26:I26">C3</f>
        <v>s2</v>
      </c>
      <c r="D26" s="48" t="str">
        <f t="shared" si="5"/>
        <v>s3</v>
      </c>
      <c r="E26" s="48" t="str">
        <f t="shared" si="5"/>
        <v>s4</v>
      </c>
      <c r="F26" s="48" t="str">
        <f t="shared" si="5"/>
        <v>s5</v>
      </c>
      <c r="G26" s="48" t="str">
        <f t="shared" si="5"/>
        <v>s6</v>
      </c>
      <c r="H26" s="48" t="str">
        <f t="shared" si="5"/>
        <v>s7</v>
      </c>
      <c r="I26" s="49" t="str">
        <f t="shared" si="5"/>
        <v>s8</v>
      </c>
      <c r="J26" s="17" t="s">
        <v>6</v>
      </c>
      <c r="M26" s="1" t="s">
        <v>7</v>
      </c>
    </row>
    <row r="27" spans="1:14" ht="12.75">
      <c r="A27" s="19" t="str">
        <f aca="true" t="shared" si="6" ref="A27:A34">A4</f>
        <v>d1</v>
      </c>
      <c r="B27" s="23">
        <f aca="true" t="shared" si="7" ref="B27:B32">IF(B4="","",MAX(B$4:B$11)-B4)</f>
      </c>
      <c r="C27" s="24">
        <f aca="true" t="shared" si="8" ref="C27:I27">IF(C4="","",MAX(C$4:C$11)-C4)</f>
      </c>
      <c r="D27" s="24">
        <f t="shared" si="8"/>
      </c>
      <c r="E27" s="24">
        <f t="shared" si="8"/>
      </c>
      <c r="F27" s="24">
        <f t="shared" si="8"/>
      </c>
      <c r="G27" s="24">
        <f t="shared" si="8"/>
      </c>
      <c r="H27" s="24">
        <f t="shared" si="8"/>
      </c>
      <c r="I27" s="25">
        <f t="shared" si="8"/>
      </c>
      <c r="J27" s="17">
        <f>IF(B27="","",MAX(B27:I27))</f>
      </c>
      <c r="M27">
        <f>IF(B27="","",IF(SUM($B$12:$I$12)=1,SUMPRODUCT(B27:I27,$B$12:$I$12),""))</f>
      </c>
      <c r="N27" t="str">
        <f>A27</f>
        <v>d1</v>
      </c>
    </row>
    <row r="28" spans="1:14" ht="12.75">
      <c r="A28" s="19" t="str">
        <f t="shared" si="6"/>
        <v>d2</v>
      </c>
      <c r="B28" s="26">
        <f t="shared" si="7"/>
      </c>
      <c r="C28" s="27">
        <f aca="true" t="shared" si="9" ref="C28:I32">IF(C5="","",MAX(C$4:C$11)-C5)</f>
      </c>
      <c r="D28" s="27">
        <f t="shared" si="9"/>
      </c>
      <c r="E28" s="27">
        <f t="shared" si="9"/>
      </c>
      <c r="F28" s="27">
        <f t="shared" si="9"/>
      </c>
      <c r="G28" s="27">
        <f t="shared" si="9"/>
      </c>
      <c r="H28" s="27">
        <f t="shared" si="9"/>
      </c>
      <c r="I28" s="28">
        <f t="shared" si="9"/>
      </c>
      <c r="J28" s="17">
        <f aca="true" t="shared" si="10" ref="J28:J34">IF(B28="","",MAX(B28:I28))</f>
      </c>
      <c r="M28">
        <f aca="true" t="shared" si="11" ref="M28:M34">IF(B28="","",IF(SUM($B$12:$I$12)=1,SUMPRODUCT(B28:I28,$B$12:$I$12),""))</f>
      </c>
      <c r="N28" t="str">
        <f aca="true" t="shared" si="12" ref="N28:N34">A28</f>
        <v>d2</v>
      </c>
    </row>
    <row r="29" spans="1:14" ht="12.75">
      <c r="A29" s="19" t="str">
        <f t="shared" si="6"/>
        <v>d3</v>
      </c>
      <c r="B29" s="26">
        <f t="shared" si="7"/>
      </c>
      <c r="C29" s="27">
        <f t="shared" si="9"/>
      </c>
      <c r="D29" s="27">
        <f t="shared" si="9"/>
      </c>
      <c r="E29" s="27">
        <f t="shared" si="9"/>
      </c>
      <c r="F29" s="27">
        <f t="shared" si="9"/>
      </c>
      <c r="G29" s="27">
        <f t="shared" si="9"/>
      </c>
      <c r="H29" s="27">
        <f t="shared" si="9"/>
      </c>
      <c r="I29" s="28">
        <f t="shared" si="9"/>
      </c>
      <c r="J29" s="17">
        <f t="shared" si="10"/>
      </c>
      <c r="M29">
        <f t="shared" si="11"/>
      </c>
      <c r="N29" t="str">
        <f t="shared" si="12"/>
        <v>d3</v>
      </c>
    </row>
    <row r="30" spans="1:14" ht="12.75">
      <c r="A30" s="19" t="str">
        <f t="shared" si="6"/>
        <v>d4</v>
      </c>
      <c r="B30" s="26">
        <f t="shared" si="7"/>
      </c>
      <c r="C30" s="27">
        <f t="shared" si="9"/>
      </c>
      <c r="D30" s="27">
        <f t="shared" si="9"/>
      </c>
      <c r="E30" s="27">
        <f t="shared" si="9"/>
      </c>
      <c r="F30" s="27">
        <f t="shared" si="9"/>
      </c>
      <c r="G30" s="27">
        <f t="shared" si="9"/>
      </c>
      <c r="H30" s="27">
        <f t="shared" si="9"/>
      </c>
      <c r="I30" s="28">
        <f t="shared" si="9"/>
      </c>
      <c r="J30" s="17">
        <f t="shared" si="10"/>
      </c>
      <c r="M30">
        <f t="shared" si="11"/>
      </c>
      <c r="N30" t="str">
        <f t="shared" si="12"/>
        <v>d4</v>
      </c>
    </row>
    <row r="31" spans="1:14" ht="12.75">
      <c r="A31" s="19" t="str">
        <f t="shared" si="6"/>
        <v>d5</v>
      </c>
      <c r="B31" s="26">
        <f t="shared" si="7"/>
      </c>
      <c r="C31" s="27">
        <f t="shared" si="9"/>
      </c>
      <c r="D31" s="27">
        <f t="shared" si="9"/>
      </c>
      <c r="E31" s="27">
        <f t="shared" si="9"/>
      </c>
      <c r="F31" s="27">
        <f t="shared" si="9"/>
      </c>
      <c r="G31" s="27">
        <f t="shared" si="9"/>
      </c>
      <c r="H31" s="27">
        <f t="shared" si="9"/>
      </c>
      <c r="I31" s="28">
        <f t="shared" si="9"/>
      </c>
      <c r="J31" s="17">
        <f t="shared" si="10"/>
      </c>
      <c r="M31">
        <f t="shared" si="11"/>
      </c>
      <c r="N31" t="str">
        <f t="shared" si="12"/>
        <v>d5</v>
      </c>
    </row>
    <row r="32" spans="1:14" ht="12.75">
      <c r="A32" s="19" t="str">
        <f t="shared" si="6"/>
        <v>d6</v>
      </c>
      <c r="B32" s="26">
        <f t="shared" si="7"/>
      </c>
      <c r="C32" s="27">
        <f t="shared" si="9"/>
      </c>
      <c r="D32" s="27">
        <f t="shared" si="9"/>
      </c>
      <c r="E32" s="27">
        <f t="shared" si="9"/>
      </c>
      <c r="F32" s="27">
        <f t="shared" si="9"/>
      </c>
      <c r="G32" s="27">
        <f t="shared" si="9"/>
      </c>
      <c r="H32" s="27">
        <f t="shared" si="9"/>
      </c>
      <c r="I32" s="28">
        <f t="shared" si="9"/>
      </c>
      <c r="J32" s="17">
        <f t="shared" si="10"/>
      </c>
      <c r="M32">
        <f t="shared" si="11"/>
      </c>
      <c r="N32" t="str">
        <f t="shared" si="12"/>
        <v>d6</v>
      </c>
    </row>
    <row r="33" spans="1:14" ht="12.75">
      <c r="A33" s="19" t="str">
        <f t="shared" si="6"/>
        <v>d7</v>
      </c>
      <c r="B33" s="26">
        <f aca="true" t="shared" si="13" ref="B33:I33">IF(B10="","",MAX(B$4:B$11)-B10)</f>
      </c>
      <c r="C33" s="27">
        <f t="shared" si="13"/>
      </c>
      <c r="D33" s="27">
        <f t="shared" si="13"/>
      </c>
      <c r="E33" s="27">
        <f t="shared" si="13"/>
      </c>
      <c r="F33" s="27">
        <f t="shared" si="13"/>
      </c>
      <c r="G33" s="27">
        <f t="shared" si="13"/>
      </c>
      <c r="H33" s="27">
        <f t="shared" si="13"/>
      </c>
      <c r="I33" s="28">
        <f t="shared" si="13"/>
      </c>
      <c r="J33" s="17">
        <f t="shared" si="10"/>
      </c>
      <c r="M33">
        <f t="shared" si="11"/>
      </c>
      <c r="N33" t="str">
        <f t="shared" si="12"/>
        <v>d7</v>
      </c>
    </row>
    <row r="34" spans="1:14" ht="13.5" thickBot="1">
      <c r="A34" s="19" t="str">
        <f t="shared" si="6"/>
        <v>d8</v>
      </c>
      <c r="B34" s="29">
        <f aca="true" t="shared" si="14" ref="B34:I34">IF(B11="","",MAX(B$4:B$11)-B11)</f>
      </c>
      <c r="C34" s="30">
        <f t="shared" si="14"/>
      </c>
      <c r="D34" s="30">
        <f t="shared" si="14"/>
      </c>
      <c r="E34" s="30">
        <f t="shared" si="14"/>
      </c>
      <c r="F34" s="30">
        <f t="shared" si="14"/>
      </c>
      <c r="G34" s="30">
        <f t="shared" si="14"/>
      </c>
      <c r="H34" s="30">
        <f t="shared" si="14"/>
      </c>
      <c r="I34" s="31">
        <f t="shared" si="14"/>
      </c>
      <c r="J34" s="17">
        <f t="shared" si="10"/>
      </c>
      <c r="M34">
        <f t="shared" si="11"/>
      </c>
      <c r="N34" t="str">
        <f t="shared" si="12"/>
        <v>d8</v>
      </c>
    </row>
    <row r="35" spans="1:10" ht="12.75">
      <c r="A35" s="32" t="s">
        <v>1</v>
      </c>
      <c r="B35" s="46">
        <f>IF(B12="","",B12)</f>
      </c>
      <c r="C35" s="46">
        <f aca="true" t="shared" si="15" ref="C35:I35">IF(C12="","",C12)</f>
      </c>
      <c r="D35" s="46">
        <f t="shared" si="15"/>
      </c>
      <c r="E35" s="46">
        <f t="shared" si="15"/>
      </c>
      <c r="F35" s="46">
        <f t="shared" si="15"/>
      </c>
      <c r="G35" s="46">
        <f t="shared" si="15"/>
      </c>
      <c r="H35" s="46">
        <f t="shared" si="15"/>
      </c>
      <c r="I35" s="46">
        <f t="shared" si="15"/>
      </c>
      <c r="J35" s="33"/>
    </row>
    <row r="37" ht="12.75"/>
  </sheetData>
  <mergeCells count="1">
    <mergeCell ref="A15:B15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2" sqref="A2"/>
    </sheetView>
  </sheetViews>
  <sheetFormatPr defaultColWidth="9.140625" defaultRowHeight="12.75"/>
  <cols>
    <col min="1" max="1" width="10.140625" style="0" customWidth="1"/>
    <col min="2" max="2" width="11.140625" style="0" bestFit="1" customWidth="1"/>
    <col min="3" max="3" width="12.00390625" style="0" bestFit="1" customWidth="1"/>
    <col min="4" max="4" width="11.140625" style="0" bestFit="1" customWidth="1"/>
    <col min="5" max="5" width="10.7109375" style="0" bestFit="1" customWidth="1"/>
    <col min="6" max="6" width="6.00390625" style="0" customWidth="1"/>
    <col min="7" max="7" width="10.140625" style="0" customWidth="1"/>
    <col min="8" max="8" width="11.140625" style="0" bestFit="1" customWidth="1"/>
    <col min="9" max="9" width="12.00390625" style="0" bestFit="1" customWidth="1"/>
    <col min="10" max="10" width="11.140625" style="0" bestFit="1" customWidth="1"/>
    <col min="11" max="11" width="10.7109375" style="0" bestFit="1" customWidth="1"/>
  </cols>
  <sheetData>
    <row r="1" spans="1:2" ht="12.75">
      <c r="A1" s="86" t="s">
        <v>10</v>
      </c>
      <c r="B1" s="6"/>
    </row>
    <row r="3" spans="1:7" ht="12.75">
      <c r="A3" s="113" t="s">
        <v>70</v>
      </c>
      <c r="G3" s="113" t="s">
        <v>71</v>
      </c>
    </row>
    <row r="5" spans="1:11" ht="12.75">
      <c r="A5" s="8" t="s">
        <v>12</v>
      </c>
      <c r="B5" s="8" t="s">
        <v>13</v>
      </c>
      <c r="C5" s="8" t="s">
        <v>15</v>
      </c>
      <c r="D5" s="8" t="s">
        <v>16</v>
      </c>
      <c r="E5" s="8" t="s">
        <v>17</v>
      </c>
      <c r="G5" s="8" t="s">
        <v>12</v>
      </c>
      <c r="H5" s="8" t="s">
        <v>13</v>
      </c>
      <c r="I5" s="8" t="s">
        <v>15</v>
      </c>
      <c r="J5" s="8" t="s">
        <v>16</v>
      </c>
      <c r="K5" s="8" t="s">
        <v>17</v>
      </c>
    </row>
    <row r="6" spans="1:11" ht="13.5" thickBot="1">
      <c r="A6" s="8" t="s">
        <v>11</v>
      </c>
      <c r="B6" s="8" t="s">
        <v>14</v>
      </c>
      <c r="C6" s="8" t="s">
        <v>14</v>
      </c>
      <c r="D6" s="8" t="s">
        <v>14</v>
      </c>
      <c r="E6" s="8" t="s">
        <v>18</v>
      </c>
      <c r="G6" s="8" t="s">
        <v>11</v>
      </c>
      <c r="H6" s="8" t="s">
        <v>14</v>
      </c>
      <c r="I6" s="8" t="s">
        <v>14</v>
      </c>
      <c r="J6" s="8" t="s">
        <v>14</v>
      </c>
      <c r="K6" s="8" t="s">
        <v>18</v>
      </c>
    </row>
    <row r="7" spans="1:11" ht="12.75">
      <c r="A7" s="1" t="str">
        <f>'Payoff Table'!B3</f>
        <v>s1</v>
      </c>
      <c r="B7" s="60">
        <f>'Payoff Table'!B12</f>
        <v>0</v>
      </c>
      <c r="C7" s="114"/>
      <c r="D7" s="61">
        <f>B7*C7</f>
        <v>0</v>
      </c>
      <c r="E7" s="62">
        <f>IF($D$15=0,"",D7/$D$15)</f>
      </c>
      <c r="G7" s="1" t="str">
        <f>A7</f>
        <v>s1</v>
      </c>
      <c r="H7" s="60">
        <f>B7</f>
        <v>0</v>
      </c>
      <c r="I7" s="114"/>
      <c r="J7" s="61">
        <f aca="true" t="shared" si="0" ref="J7:J14">H7*I7</f>
        <v>0</v>
      </c>
      <c r="K7" s="62">
        <f>IF($J$15=0,"",J7/$J$15)</f>
      </c>
    </row>
    <row r="8" spans="1:11" ht="12.75">
      <c r="A8" s="1" t="str">
        <f>'Payoff Table'!C3</f>
        <v>s2</v>
      </c>
      <c r="B8" s="63">
        <f>'Payoff Table'!C12</f>
        <v>0</v>
      </c>
      <c r="C8" s="115"/>
      <c r="D8" s="16">
        <f aca="true" t="shared" si="1" ref="D8:D14">B8*C8</f>
        <v>0</v>
      </c>
      <c r="E8" s="64">
        <f aca="true" t="shared" si="2" ref="E8:E14">IF($D$15=0,"",D8/$D$15)</f>
      </c>
      <c r="G8" s="1" t="str">
        <f aca="true" t="shared" si="3" ref="G8:G14">A8</f>
        <v>s2</v>
      </c>
      <c r="H8" s="63">
        <f aca="true" t="shared" si="4" ref="H8:H14">B8</f>
        <v>0</v>
      </c>
      <c r="I8" s="115"/>
      <c r="J8" s="16">
        <f t="shared" si="0"/>
        <v>0</v>
      </c>
      <c r="K8" s="64">
        <f aca="true" t="shared" si="5" ref="K8:K14">IF($J$15=0,"",J8/$J$15)</f>
      </c>
    </row>
    <row r="9" spans="1:11" ht="12.75">
      <c r="A9" s="1" t="str">
        <f>'Payoff Table'!D3</f>
        <v>s3</v>
      </c>
      <c r="B9" s="63">
        <f>'Payoff Table'!D12</f>
        <v>0</v>
      </c>
      <c r="C9" s="115"/>
      <c r="D9" s="16">
        <f t="shared" si="1"/>
        <v>0</v>
      </c>
      <c r="E9" s="64">
        <f t="shared" si="2"/>
      </c>
      <c r="G9" s="1" t="str">
        <f t="shared" si="3"/>
        <v>s3</v>
      </c>
      <c r="H9" s="63">
        <f t="shared" si="4"/>
        <v>0</v>
      </c>
      <c r="I9" s="115"/>
      <c r="J9" s="16">
        <f t="shared" si="0"/>
        <v>0</v>
      </c>
      <c r="K9" s="64">
        <f t="shared" si="5"/>
      </c>
    </row>
    <row r="10" spans="1:11" ht="12.75">
      <c r="A10" s="1" t="str">
        <f>'Payoff Table'!E3</f>
        <v>s4</v>
      </c>
      <c r="B10" s="63">
        <f>'Payoff Table'!E12</f>
        <v>0</v>
      </c>
      <c r="C10" s="115"/>
      <c r="D10" s="16">
        <f t="shared" si="1"/>
        <v>0</v>
      </c>
      <c r="E10" s="64">
        <f t="shared" si="2"/>
      </c>
      <c r="G10" s="1" t="str">
        <f t="shared" si="3"/>
        <v>s4</v>
      </c>
      <c r="H10" s="63">
        <f t="shared" si="4"/>
        <v>0</v>
      </c>
      <c r="I10" s="115"/>
      <c r="J10" s="16">
        <f t="shared" si="0"/>
        <v>0</v>
      </c>
      <c r="K10" s="64">
        <f t="shared" si="5"/>
      </c>
    </row>
    <row r="11" spans="1:11" ht="12.75">
      <c r="A11" s="1" t="str">
        <f>'Payoff Table'!F3</f>
        <v>s5</v>
      </c>
      <c r="B11" s="63">
        <f>'Payoff Table'!F12</f>
        <v>0</v>
      </c>
      <c r="C11" s="115"/>
      <c r="D11" s="16">
        <f t="shared" si="1"/>
        <v>0</v>
      </c>
      <c r="E11" s="64">
        <f t="shared" si="2"/>
      </c>
      <c r="G11" s="1" t="str">
        <f t="shared" si="3"/>
        <v>s5</v>
      </c>
      <c r="H11" s="63">
        <f t="shared" si="4"/>
        <v>0</v>
      </c>
      <c r="I11" s="115"/>
      <c r="J11" s="16">
        <f t="shared" si="0"/>
        <v>0</v>
      </c>
      <c r="K11" s="64">
        <f t="shared" si="5"/>
      </c>
    </row>
    <row r="12" spans="1:11" ht="12.75">
      <c r="A12" s="1" t="str">
        <f>'Payoff Table'!G3</f>
        <v>s6</v>
      </c>
      <c r="B12" s="63">
        <f>'Payoff Table'!G12</f>
        <v>0</v>
      </c>
      <c r="C12" s="115"/>
      <c r="D12" s="16">
        <f t="shared" si="1"/>
        <v>0</v>
      </c>
      <c r="E12" s="64">
        <f t="shared" si="2"/>
      </c>
      <c r="G12" s="1" t="str">
        <f t="shared" si="3"/>
        <v>s6</v>
      </c>
      <c r="H12" s="63">
        <f t="shared" si="4"/>
        <v>0</v>
      </c>
      <c r="I12" s="115"/>
      <c r="J12" s="16">
        <f t="shared" si="0"/>
        <v>0</v>
      </c>
      <c r="K12" s="64">
        <f t="shared" si="5"/>
      </c>
    </row>
    <row r="13" spans="1:11" ht="12.75">
      <c r="A13" s="1" t="str">
        <f>'Payoff Table'!H3</f>
        <v>s7</v>
      </c>
      <c r="B13" s="63">
        <f>'Payoff Table'!H12</f>
        <v>0</v>
      </c>
      <c r="C13" s="115"/>
      <c r="D13" s="16">
        <f t="shared" si="1"/>
        <v>0</v>
      </c>
      <c r="E13" s="64">
        <f t="shared" si="2"/>
      </c>
      <c r="G13" s="1" t="str">
        <f t="shared" si="3"/>
        <v>s7</v>
      </c>
      <c r="H13" s="63">
        <f t="shared" si="4"/>
        <v>0</v>
      </c>
      <c r="I13" s="115"/>
      <c r="J13" s="16">
        <f t="shared" si="0"/>
        <v>0</v>
      </c>
      <c r="K13" s="64">
        <f t="shared" si="5"/>
      </c>
    </row>
    <row r="14" spans="1:11" ht="13.5" thickBot="1">
      <c r="A14" s="1" t="str">
        <f>'Payoff Table'!I3</f>
        <v>s8</v>
      </c>
      <c r="B14" s="47">
        <f>'Payoff Table'!I12</f>
        <v>0</v>
      </c>
      <c r="C14" s="116"/>
      <c r="D14" s="65">
        <f t="shared" si="1"/>
        <v>0</v>
      </c>
      <c r="E14" s="66">
        <f t="shared" si="2"/>
      </c>
      <c r="G14" s="1" t="str">
        <f t="shared" si="3"/>
        <v>s8</v>
      </c>
      <c r="H14" s="47">
        <f t="shared" si="4"/>
        <v>0</v>
      </c>
      <c r="I14" s="116"/>
      <c r="J14" s="65">
        <f t="shared" si="0"/>
        <v>0</v>
      </c>
      <c r="K14" s="67">
        <f t="shared" si="5"/>
      </c>
    </row>
    <row r="15" spans="3:10" ht="13.5" thickBot="1">
      <c r="C15" s="9" t="s">
        <v>43</v>
      </c>
      <c r="D15" s="59">
        <f>SUM(D7:D14)</f>
        <v>0</v>
      </c>
      <c r="I15" s="9" t="s">
        <v>44</v>
      </c>
      <c r="J15" s="59">
        <f>SUM(J7:J14)</f>
        <v>0</v>
      </c>
    </row>
    <row r="16" spans="4:10" s="3" customFormat="1" ht="13.5" thickTop="1">
      <c r="D16" s="17"/>
      <c r="J16" s="17"/>
    </row>
    <row r="17" spans="1:7" ht="12.75">
      <c r="A17" s="113" t="s">
        <v>41</v>
      </c>
      <c r="G17" s="113" t="s">
        <v>42</v>
      </c>
    </row>
    <row r="19" spans="1:11" ht="12.75">
      <c r="A19" s="8" t="s">
        <v>12</v>
      </c>
      <c r="B19" s="8" t="s">
        <v>13</v>
      </c>
      <c r="C19" s="8" t="s">
        <v>15</v>
      </c>
      <c r="D19" s="8" t="s">
        <v>16</v>
      </c>
      <c r="E19" s="8" t="s">
        <v>17</v>
      </c>
      <c r="G19" s="8" t="s">
        <v>12</v>
      </c>
      <c r="H19" s="8" t="s">
        <v>13</v>
      </c>
      <c r="I19" s="8" t="s">
        <v>15</v>
      </c>
      <c r="J19" s="8" t="s">
        <v>16</v>
      </c>
      <c r="K19" s="8" t="s">
        <v>17</v>
      </c>
    </row>
    <row r="20" spans="1:11" ht="13.5" thickBot="1">
      <c r="A20" s="8" t="s">
        <v>11</v>
      </c>
      <c r="B20" s="8" t="s">
        <v>14</v>
      </c>
      <c r="C20" s="8" t="s">
        <v>14</v>
      </c>
      <c r="D20" s="8" t="s">
        <v>14</v>
      </c>
      <c r="E20" s="8" t="s">
        <v>18</v>
      </c>
      <c r="G20" s="8" t="s">
        <v>11</v>
      </c>
      <c r="H20" s="8" t="s">
        <v>14</v>
      </c>
      <c r="I20" s="8" t="s">
        <v>14</v>
      </c>
      <c r="J20" s="8" t="s">
        <v>14</v>
      </c>
      <c r="K20" s="8" t="s">
        <v>18</v>
      </c>
    </row>
    <row r="21" spans="1:11" ht="12.75">
      <c r="A21" s="1" t="str">
        <f>A7</f>
        <v>s1</v>
      </c>
      <c r="B21" s="60">
        <f>B7</f>
        <v>0</v>
      </c>
      <c r="C21" s="114"/>
      <c r="D21" s="61">
        <f aca="true" t="shared" si="6" ref="D21:D28">B21*C21</f>
        <v>0</v>
      </c>
      <c r="E21" s="62">
        <f>IF($D$29=0,"",D21/$D$29)</f>
      </c>
      <c r="G21" s="1" t="str">
        <f>G7</f>
        <v>s1</v>
      </c>
      <c r="H21" s="60">
        <f>B7</f>
        <v>0</v>
      </c>
      <c r="I21" s="114"/>
      <c r="J21" s="61">
        <f aca="true" t="shared" si="7" ref="J21:J28">H21*I21</f>
        <v>0</v>
      </c>
      <c r="K21" s="62">
        <f>IF($J$29=0,"",J21/$J$29)</f>
      </c>
    </row>
    <row r="22" spans="1:11" ht="12.75">
      <c r="A22" s="1" t="str">
        <f aca="true" t="shared" si="8" ref="A22:B28">A8</f>
        <v>s2</v>
      </c>
      <c r="B22" s="63">
        <f t="shared" si="8"/>
        <v>0</v>
      </c>
      <c r="C22" s="115"/>
      <c r="D22" s="16">
        <f t="shared" si="6"/>
        <v>0</v>
      </c>
      <c r="E22" s="64">
        <f aca="true" t="shared" si="9" ref="E22:E28">IF($D$29=0,"",D22/$D$29)</f>
      </c>
      <c r="G22" s="1" t="str">
        <f aca="true" t="shared" si="10" ref="G22:G28">G8</f>
        <v>s2</v>
      </c>
      <c r="H22" s="63">
        <f aca="true" t="shared" si="11" ref="H22:H28">B8</f>
        <v>0</v>
      </c>
      <c r="I22" s="115"/>
      <c r="J22" s="16">
        <f t="shared" si="7"/>
        <v>0</v>
      </c>
      <c r="K22" s="64">
        <f aca="true" t="shared" si="12" ref="K22:K28">IF($J$29=0,"",J22/$J$29)</f>
      </c>
    </row>
    <row r="23" spans="1:11" ht="12.75">
      <c r="A23" s="1" t="str">
        <f t="shared" si="8"/>
        <v>s3</v>
      </c>
      <c r="B23" s="63">
        <f t="shared" si="8"/>
        <v>0</v>
      </c>
      <c r="C23" s="115"/>
      <c r="D23" s="16">
        <f t="shared" si="6"/>
        <v>0</v>
      </c>
      <c r="E23" s="64">
        <f t="shared" si="9"/>
      </c>
      <c r="G23" s="1" t="str">
        <f t="shared" si="10"/>
        <v>s3</v>
      </c>
      <c r="H23" s="63">
        <f t="shared" si="11"/>
        <v>0</v>
      </c>
      <c r="I23" s="115"/>
      <c r="J23" s="16">
        <f t="shared" si="7"/>
        <v>0</v>
      </c>
      <c r="K23" s="64">
        <f t="shared" si="12"/>
      </c>
    </row>
    <row r="24" spans="1:11" ht="12.75">
      <c r="A24" s="1" t="str">
        <f t="shared" si="8"/>
        <v>s4</v>
      </c>
      <c r="B24" s="63">
        <f t="shared" si="8"/>
        <v>0</v>
      </c>
      <c r="C24" s="115"/>
      <c r="D24" s="16">
        <f t="shared" si="6"/>
        <v>0</v>
      </c>
      <c r="E24" s="64">
        <f t="shared" si="9"/>
      </c>
      <c r="G24" s="1" t="str">
        <f t="shared" si="10"/>
        <v>s4</v>
      </c>
      <c r="H24" s="63">
        <f t="shared" si="11"/>
        <v>0</v>
      </c>
      <c r="I24" s="115"/>
      <c r="J24" s="16">
        <f t="shared" si="7"/>
        <v>0</v>
      </c>
      <c r="K24" s="64">
        <f t="shared" si="12"/>
      </c>
    </row>
    <row r="25" spans="1:11" ht="12.75">
      <c r="A25" s="1" t="str">
        <f t="shared" si="8"/>
        <v>s5</v>
      </c>
      <c r="B25" s="63">
        <f t="shared" si="8"/>
        <v>0</v>
      </c>
      <c r="C25" s="115"/>
      <c r="D25" s="16">
        <f t="shared" si="6"/>
        <v>0</v>
      </c>
      <c r="E25" s="64">
        <f t="shared" si="9"/>
      </c>
      <c r="G25" s="1" t="str">
        <f t="shared" si="10"/>
        <v>s5</v>
      </c>
      <c r="H25" s="63">
        <f t="shared" si="11"/>
        <v>0</v>
      </c>
      <c r="I25" s="115"/>
      <c r="J25" s="16">
        <f t="shared" si="7"/>
        <v>0</v>
      </c>
      <c r="K25" s="64">
        <f t="shared" si="12"/>
      </c>
    </row>
    <row r="26" spans="1:11" ht="12.75">
      <c r="A26" s="1" t="str">
        <f t="shared" si="8"/>
        <v>s6</v>
      </c>
      <c r="B26" s="63">
        <f t="shared" si="8"/>
        <v>0</v>
      </c>
      <c r="C26" s="115"/>
      <c r="D26" s="16">
        <f t="shared" si="6"/>
        <v>0</v>
      </c>
      <c r="E26" s="64">
        <f t="shared" si="9"/>
      </c>
      <c r="G26" s="1" t="str">
        <f t="shared" si="10"/>
        <v>s6</v>
      </c>
      <c r="H26" s="63">
        <f t="shared" si="11"/>
        <v>0</v>
      </c>
      <c r="I26" s="115"/>
      <c r="J26" s="16">
        <f t="shared" si="7"/>
        <v>0</v>
      </c>
      <c r="K26" s="64">
        <f t="shared" si="12"/>
      </c>
    </row>
    <row r="27" spans="1:11" ht="12.75">
      <c r="A27" s="1" t="str">
        <f t="shared" si="8"/>
        <v>s7</v>
      </c>
      <c r="B27" s="63">
        <f t="shared" si="8"/>
        <v>0</v>
      </c>
      <c r="C27" s="115"/>
      <c r="D27" s="16">
        <f t="shared" si="6"/>
        <v>0</v>
      </c>
      <c r="E27" s="64">
        <f t="shared" si="9"/>
      </c>
      <c r="G27" s="1" t="str">
        <f t="shared" si="10"/>
        <v>s7</v>
      </c>
      <c r="H27" s="63">
        <f t="shared" si="11"/>
        <v>0</v>
      </c>
      <c r="I27" s="115"/>
      <c r="J27" s="16">
        <f t="shared" si="7"/>
        <v>0</v>
      </c>
      <c r="K27" s="64">
        <f t="shared" si="12"/>
      </c>
    </row>
    <row r="28" spans="1:11" ht="13.5" thickBot="1">
      <c r="A28" s="1" t="str">
        <f t="shared" si="8"/>
        <v>s8</v>
      </c>
      <c r="B28" s="47">
        <f t="shared" si="8"/>
        <v>0</v>
      </c>
      <c r="C28" s="116"/>
      <c r="D28" s="65">
        <f t="shared" si="6"/>
        <v>0</v>
      </c>
      <c r="E28" s="66">
        <f t="shared" si="9"/>
      </c>
      <c r="G28" s="1" t="str">
        <f t="shared" si="10"/>
        <v>s8</v>
      </c>
      <c r="H28" s="47">
        <f t="shared" si="11"/>
        <v>0</v>
      </c>
      <c r="I28" s="116"/>
      <c r="J28" s="65">
        <f t="shared" si="7"/>
        <v>0</v>
      </c>
      <c r="K28" s="66">
        <f t="shared" si="12"/>
      </c>
    </row>
    <row r="29" spans="3:10" ht="13.5" thickBot="1">
      <c r="C29" s="9" t="s">
        <v>45</v>
      </c>
      <c r="D29" s="59">
        <f>SUM(D21:D28)</f>
        <v>0</v>
      </c>
      <c r="I29" s="9" t="s">
        <v>46</v>
      </c>
      <c r="J29" s="59">
        <f>SUM(J21:J28)</f>
        <v>0</v>
      </c>
    </row>
    <row r="30" ht="13.5" thickTop="1"/>
  </sheetData>
  <printOptions/>
  <pageMargins left="0.75" right="0.75" top="1" bottom="1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A1" sqref="A1"/>
    </sheetView>
  </sheetViews>
  <sheetFormatPr defaultColWidth="9.140625" defaultRowHeight="12.75"/>
  <cols>
    <col min="1" max="1" width="16.140625" style="0" bestFit="1" customWidth="1"/>
    <col min="2" max="2" width="11.57421875" style="0" bestFit="1" customWidth="1"/>
    <col min="3" max="3" width="10.00390625" style="0" bestFit="1" customWidth="1"/>
    <col min="4" max="4" width="10.140625" style="0" bestFit="1" customWidth="1"/>
    <col min="5" max="5" width="9.28125" style="0" bestFit="1" customWidth="1"/>
    <col min="10" max="10" width="8.28125" style="0" bestFit="1" customWidth="1"/>
    <col min="11" max="14" width="9.28125" style="0" bestFit="1" customWidth="1"/>
    <col min="15" max="15" width="9.140625" style="0" hidden="1" customWidth="1"/>
  </cols>
  <sheetData>
    <row r="1" ht="12.75">
      <c r="A1" s="86" t="str">
        <f>'Payoff Table'!A1</f>
        <v>Payoff Table</v>
      </c>
    </row>
    <row r="3" spans="2:14" ht="13.5" thickBot="1">
      <c r="B3" s="48" t="str">
        <f>'Payoff Table'!B3</f>
        <v>s1</v>
      </c>
      <c r="C3" s="48" t="str">
        <f>'Payoff Table'!C3</f>
        <v>s2</v>
      </c>
      <c r="D3" s="48" t="str">
        <f>'Payoff Table'!D3</f>
        <v>s3</v>
      </c>
      <c r="E3" s="48" t="str">
        <f>'Payoff Table'!E3</f>
        <v>s4</v>
      </c>
      <c r="F3" s="48" t="str">
        <f>'Payoff Table'!F3</f>
        <v>s5</v>
      </c>
      <c r="G3" s="48" t="str">
        <f>'Payoff Table'!G3</f>
        <v>s6</v>
      </c>
      <c r="H3" s="48" t="str">
        <f>'Payoff Table'!H3</f>
        <v>s7</v>
      </c>
      <c r="I3" s="48" t="str">
        <f>'Payoff Table'!I3</f>
        <v>s8</v>
      </c>
      <c r="J3" s="50" t="s">
        <v>19</v>
      </c>
      <c r="K3" s="50" t="s">
        <v>20</v>
      </c>
      <c r="L3" s="50" t="s">
        <v>21</v>
      </c>
      <c r="M3" s="50" t="s">
        <v>49</v>
      </c>
      <c r="N3" s="50" t="s">
        <v>50</v>
      </c>
    </row>
    <row r="4" spans="1:15" ht="12.75">
      <c r="A4" s="19" t="str">
        <f>'Payoff Table'!A4</f>
        <v>d1</v>
      </c>
      <c r="B4" s="23">
        <f>IF('Payoff Table'!B4="","",'Payoff Table'!B4)</f>
      </c>
      <c r="C4" s="24">
        <f>IF('Payoff Table'!C4="","",'Payoff Table'!C4)</f>
      </c>
      <c r="D4" s="24">
        <f>IF('Payoff Table'!D4="","",'Payoff Table'!D4)</f>
      </c>
      <c r="E4" s="24">
        <f>IF('Payoff Table'!E4="","",'Payoff Table'!E4)</f>
      </c>
      <c r="F4" s="24">
        <f>IF('Payoff Table'!F4="","",'Payoff Table'!F4)</f>
      </c>
      <c r="G4" s="24">
        <f>IF('Payoff Table'!G4="","",'Payoff Table'!G4)</f>
      </c>
      <c r="H4" s="24">
        <f>IF('Payoff Table'!H4="","",'Payoff Table'!H4)</f>
      </c>
      <c r="I4" s="25">
        <f>IF('Payoff Table'!I4="","",'Payoff Table'!I4)</f>
      </c>
      <c r="J4" s="100">
        <f>IF(B4="","",SUMPRODUCT(B4:I4,$B$12:$I$12))</f>
      </c>
      <c r="K4" s="15">
        <f>IF(B$13="","",IF(B4="","",SUMPRODUCT(B4:I4,$B$13:$I$13)))</f>
      </c>
      <c r="L4" s="14">
        <f>IF(B$14="","",IF(B4="","",SUMPRODUCT(B4:I4,$B$14:$I$14)))</f>
      </c>
      <c r="M4" s="18">
        <f>IF(B$15="","",IF(B4="","",SUMPRODUCT(B4:I4,$B$15:$I$15)))</f>
      </c>
      <c r="N4" s="58">
        <f>IF(B$16="","",IF(B4="","",SUMPRODUCT(B4:I4,$B$16:$I$16)))</f>
      </c>
      <c r="O4" t="str">
        <f>A4</f>
        <v>d1</v>
      </c>
    </row>
    <row r="5" spans="1:15" ht="12.75">
      <c r="A5" s="19" t="str">
        <f>'Payoff Table'!A5</f>
        <v>d2</v>
      </c>
      <c r="B5" s="26">
        <f>IF('Payoff Table'!B5="","",'Payoff Table'!B5)</f>
      </c>
      <c r="C5" s="27">
        <f>IF('Payoff Table'!C5="","",'Payoff Table'!C5)</f>
      </c>
      <c r="D5" s="27">
        <f>IF('Payoff Table'!D5="","",'Payoff Table'!D5)</f>
      </c>
      <c r="E5" s="27">
        <f>IF('Payoff Table'!E5="","",'Payoff Table'!E5)</f>
      </c>
      <c r="F5" s="27">
        <f>IF('Payoff Table'!F5="","",'Payoff Table'!F5)</f>
      </c>
      <c r="G5" s="27">
        <f>IF('Payoff Table'!G5="","",'Payoff Table'!G5)</f>
      </c>
      <c r="H5" s="27">
        <f>IF('Payoff Table'!H5="","",'Payoff Table'!H5)</f>
      </c>
      <c r="I5" s="28">
        <f>IF('Payoff Table'!I5="","",'Payoff Table'!I5)</f>
      </c>
      <c r="J5" s="100">
        <f aca="true" t="shared" si="0" ref="J5:J11">IF(B5="","",SUMPRODUCT(B5:I5,$B$12:$I$12))</f>
      </c>
      <c r="K5" s="15">
        <f aca="true" t="shared" si="1" ref="K5:K11">IF(B$13="","",IF(B5="","",SUMPRODUCT(B5:I5,$B$13:$I$13)))</f>
      </c>
      <c r="L5" s="14">
        <f aca="true" t="shared" si="2" ref="L5:L11">IF(B$14="","",IF(B5="","",SUMPRODUCT(B5:I5,$B$14:$I$14)))</f>
      </c>
      <c r="M5" s="18">
        <f aca="true" t="shared" si="3" ref="M5:M11">IF(B$15="","",IF(B5="","",SUMPRODUCT(B5:I5,$B$15:$I$15)))</f>
      </c>
      <c r="N5" s="58">
        <f aca="true" t="shared" si="4" ref="N5:N11">IF(B$16="","",IF(B5="","",SUMPRODUCT(B5:I5,$B$16:$I$16)))</f>
      </c>
      <c r="O5" t="str">
        <f aca="true" t="shared" si="5" ref="O5:O11">A5</f>
        <v>d2</v>
      </c>
    </row>
    <row r="6" spans="1:15" ht="12.75">
      <c r="A6" s="19" t="str">
        <f>'Payoff Table'!A6</f>
        <v>d3</v>
      </c>
      <c r="B6" s="26">
        <f>IF('Payoff Table'!B6="","",'Payoff Table'!B6)</f>
      </c>
      <c r="C6" s="27">
        <f>IF('Payoff Table'!C6="","",'Payoff Table'!C6)</f>
      </c>
      <c r="D6" s="27">
        <f>IF('Payoff Table'!D6="","",'Payoff Table'!D6)</f>
      </c>
      <c r="E6" s="27">
        <f>IF('Payoff Table'!E6="","",'Payoff Table'!E6)</f>
      </c>
      <c r="F6" s="27">
        <f>IF('Payoff Table'!F6="","",'Payoff Table'!F6)</f>
      </c>
      <c r="G6" s="27">
        <f>IF('Payoff Table'!G6="","",'Payoff Table'!G6)</f>
      </c>
      <c r="H6" s="27">
        <f>IF('Payoff Table'!H6="","",'Payoff Table'!H6)</f>
      </c>
      <c r="I6" s="28">
        <f>IF('Payoff Table'!I6="","",'Payoff Table'!I6)</f>
      </c>
      <c r="J6" s="100">
        <f t="shared" si="0"/>
      </c>
      <c r="K6" s="15">
        <f t="shared" si="1"/>
      </c>
      <c r="L6" s="14">
        <f t="shared" si="2"/>
      </c>
      <c r="M6" s="18">
        <f t="shared" si="3"/>
      </c>
      <c r="N6" s="58">
        <f t="shared" si="4"/>
      </c>
      <c r="O6" t="str">
        <f t="shared" si="5"/>
        <v>d3</v>
      </c>
    </row>
    <row r="7" spans="1:15" ht="12.75">
      <c r="A7" s="19" t="str">
        <f>'Payoff Table'!A7</f>
        <v>d4</v>
      </c>
      <c r="B7" s="26">
        <f>IF('Payoff Table'!B7="","",'Payoff Table'!B7)</f>
      </c>
      <c r="C7" s="27">
        <f>IF('Payoff Table'!C7="","",'Payoff Table'!C7)</f>
      </c>
      <c r="D7" s="27">
        <f>IF('Payoff Table'!D7="","",'Payoff Table'!D7)</f>
      </c>
      <c r="E7" s="27">
        <f>IF('Payoff Table'!E7="","",'Payoff Table'!E7)</f>
      </c>
      <c r="F7" s="27">
        <f>IF('Payoff Table'!F7="","",'Payoff Table'!F7)</f>
      </c>
      <c r="G7" s="27">
        <f>IF('Payoff Table'!G7="","",'Payoff Table'!G7)</f>
      </c>
      <c r="H7" s="27">
        <f>IF('Payoff Table'!H7="","",'Payoff Table'!H7)</f>
      </c>
      <c r="I7" s="28">
        <f>IF('Payoff Table'!I7="","",'Payoff Table'!I7)</f>
      </c>
      <c r="J7" s="100">
        <f t="shared" si="0"/>
      </c>
      <c r="K7" s="15">
        <f t="shared" si="1"/>
      </c>
      <c r="L7" s="14">
        <f t="shared" si="2"/>
      </c>
      <c r="M7" s="18">
        <f t="shared" si="3"/>
      </c>
      <c r="N7" s="58">
        <f t="shared" si="4"/>
      </c>
      <c r="O7" t="str">
        <f t="shared" si="5"/>
        <v>d4</v>
      </c>
    </row>
    <row r="8" spans="1:15" ht="12.75">
      <c r="A8" s="19" t="str">
        <f>'Payoff Table'!A8</f>
        <v>d5</v>
      </c>
      <c r="B8" s="26">
        <f>IF('Payoff Table'!B8="","",'Payoff Table'!B8)</f>
      </c>
      <c r="C8" s="27">
        <f>IF('Payoff Table'!C8="","",'Payoff Table'!C8)</f>
      </c>
      <c r="D8" s="27">
        <f>IF('Payoff Table'!D8="","",'Payoff Table'!D8)</f>
      </c>
      <c r="E8" s="27">
        <f>IF('Payoff Table'!E8="","",'Payoff Table'!E8)</f>
      </c>
      <c r="F8" s="27">
        <f>IF('Payoff Table'!F8="","",'Payoff Table'!F8)</f>
      </c>
      <c r="G8" s="27">
        <f>IF('Payoff Table'!G8="","",'Payoff Table'!G8)</f>
      </c>
      <c r="H8" s="27">
        <f>IF('Payoff Table'!H8="","",'Payoff Table'!H8)</f>
      </c>
      <c r="I8" s="28">
        <f>IF('Payoff Table'!I8="","",'Payoff Table'!I8)</f>
      </c>
      <c r="J8" s="100">
        <f t="shared" si="0"/>
      </c>
      <c r="K8" s="15">
        <f t="shared" si="1"/>
      </c>
      <c r="L8" s="14">
        <f t="shared" si="2"/>
      </c>
      <c r="M8" s="18">
        <f t="shared" si="3"/>
      </c>
      <c r="N8" s="58">
        <f t="shared" si="4"/>
      </c>
      <c r="O8" t="str">
        <f t="shared" si="5"/>
        <v>d5</v>
      </c>
    </row>
    <row r="9" spans="1:15" ht="12.75">
      <c r="A9" s="19" t="str">
        <f>'Payoff Table'!A9</f>
        <v>d6</v>
      </c>
      <c r="B9" s="26">
        <f>IF('Payoff Table'!B9="","",'Payoff Table'!B9)</f>
      </c>
      <c r="C9" s="27">
        <f>IF('Payoff Table'!C9="","",'Payoff Table'!C9)</f>
      </c>
      <c r="D9" s="27">
        <f>IF('Payoff Table'!D9="","",'Payoff Table'!D9)</f>
      </c>
      <c r="E9" s="27">
        <f>IF('Payoff Table'!E9="","",'Payoff Table'!E9)</f>
      </c>
      <c r="F9" s="27">
        <f>IF('Payoff Table'!F9="","",'Payoff Table'!F9)</f>
      </c>
      <c r="G9" s="27">
        <f>IF('Payoff Table'!G9="","",'Payoff Table'!G9)</f>
      </c>
      <c r="H9" s="27">
        <f>IF('Payoff Table'!H9="","",'Payoff Table'!H9)</f>
      </c>
      <c r="I9" s="28">
        <f>IF('Payoff Table'!I9="","",'Payoff Table'!I9)</f>
      </c>
      <c r="J9" s="100">
        <f t="shared" si="0"/>
      </c>
      <c r="K9" s="15">
        <f t="shared" si="1"/>
      </c>
      <c r="L9" s="14">
        <f t="shared" si="2"/>
      </c>
      <c r="M9" s="18">
        <f t="shared" si="3"/>
      </c>
      <c r="N9" s="58">
        <f t="shared" si="4"/>
      </c>
      <c r="O9" t="str">
        <f t="shared" si="5"/>
        <v>d6</v>
      </c>
    </row>
    <row r="10" spans="1:15" ht="12.75">
      <c r="A10" s="19" t="str">
        <f>'Payoff Table'!A10</f>
        <v>d7</v>
      </c>
      <c r="B10" s="26">
        <f>IF('Payoff Table'!B10="","",'Payoff Table'!B10)</f>
      </c>
      <c r="C10" s="27">
        <f>IF('Payoff Table'!C10="","",'Payoff Table'!C10)</f>
      </c>
      <c r="D10" s="27">
        <f>IF('Payoff Table'!D10="","",'Payoff Table'!D10)</f>
      </c>
      <c r="E10" s="27">
        <f>IF('Payoff Table'!E10="","",'Payoff Table'!E10)</f>
      </c>
      <c r="F10" s="27">
        <f>IF('Payoff Table'!F10="","",'Payoff Table'!F10)</f>
      </c>
      <c r="G10" s="27">
        <f>IF('Payoff Table'!G10="","",'Payoff Table'!G10)</f>
      </c>
      <c r="H10" s="27">
        <f>IF('Payoff Table'!H10="","",'Payoff Table'!H10)</f>
      </c>
      <c r="I10" s="28">
        <f>IF('Payoff Table'!I10="","",'Payoff Table'!I10)</f>
      </c>
      <c r="J10" s="100">
        <f t="shared" si="0"/>
      </c>
      <c r="K10" s="15">
        <f t="shared" si="1"/>
      </c>
      <c r="L10" s="14">
        <f t="shared" si="2"/>
      </c>
      <c r="M10" s="18">
        <f t="shared" si="3"/>
      </c>
      <c r="N10" s="58">
        <f t="shared" si="4"/>
      </c>
      <c r="O10" t="str">
        <f t="shared" si="5"/>
        <v>d7</v>
      </c>
    </row>
    <row r="11" spans="1:15" ht="13.5" thickBot="1">
      <c r="A11" s="19" t="str">
        <f>'Payoff Table'!A11</f>
        <v>d8</v>
      </c>
      <c r="B11" s="29">
        <f>IF('Payoff Table'!B11="","",'Payoff Table'!B11)</f>
      </c>
      <c r="C11" s="30">
        <f>IF('Payoff Table'!C11="","",'Payoff Table'!C11)</f>
      </c>
      <c r="D11" s="30">
        <f>IF('Payoff Table'!D11="","",'Payoff Table'!D11)</f>
      </c>
      <c r="E11" s="30">
        <f>IF('Payoff Table'!E11="","",'Payoff Table'!E11)</f>
      </c>
      <c r="F11" s="30">
        <f>IF('Payoff Table'!F11="","",'Payoff Table'!F11)</f>
      </c>
      <c r="G11" s="30">
        <f>IF('Payoff Table'!G11="","",'Payoff Table'!G11)</f>
      </c>
      <c r="H11" s="30">
        <f>IF('Payoff Table'!H11="","",'Payoff Table'!H11)</f>
      </c>
      <c r="I11" s="31">
        <f>IF('Payoff Table'!I11="","",'Payoff Table'!I11)</f>
      </c>
      <c r="J11" s="100">
        <f t="shared" si="0"/>
      </c>
      <c r="K11" s="15">
        <f t="shared" si="1"/>
      </c>
      <c r="L11" s="14">
        <f t="shared" si="2"/>
      </c>
      <c r="M11" s="18">
        <f t="shared" si="3"/>
      </c>
      <c r="N11" s="58">
        <f t="shared" si="4"/>
      </c>
      <c r="O11" t="str">
        <f t="shared" si="5"/>
        <v>d8</v>
      </c>
    </row>
    <row r="12" spans="1:14" ht="12.75">
      <c r="A12" s="2" t="s">
        <v>22</v>
      </c>
      <c r="B12" s="46">
        <f>IF('Payoff Table'!B12="","",'Payoff Table'!B12)</f>
      </c>
      <c r="C12" s="46">
        <f>IF('Payoff Table'!C12="","",'Payoff Table'!C12)</f>
      </c>
      <c r="D12" s="46">
        <f>IF('Payoff Table'!D12="","",'Payoff Table'!D12)</f>
      </c>
      <c r="E12" s="46">
        <f>IF('Payoff Table'!E12="","",'Payoff Table'!E12)</f>
      </c>
      <c r="F12" s="46">
        <f>IF('Payoff Table'!F12="","",'Payoff Table'!F12)</f>
      </c>
      <c r="G12" s="46">
        <f>IF('Payoff Table'!G12="","",'Payoff Table'!G12)</f>
      </c>
      <c r="H12" s="46">
        <f>IF('Payoff Table'!H12="","",'Payoff Table'!H12)</f>
      </c>
      <c r="I12" s="46">
        <f>IF('Payoff Table'!I12="","",'Payoff Table'!I12)</f>
      </c>
      <c r="J12" s="21"/>
      <c r="K12" s="51"/>
      <c r="L12" s="51"/>
      <c r="M12" s="51"/>
      <c r="N12" s="51"/>
    </row>
    <row r="13" spans="1:14" ht="12.75">
      <c r="A13" s="5" t="s">
        <v>23</v>
      </c>
      <c r="B13" s="68">
        <f>'Bayesian Analysis'!E7</f>
      </c>
      <c r="C13" s="68">
        <f>'Bayesian Analysis'!E8</f>
      </c>
      <c r="D13" s="68">
        <f>'Bayesian Analysis'!E9</f>
      </c>
      <c r="E13" s="68">
        <f>'Bayesian Analysis'!E10</f>
      </c>
      <c r="F13" s="68">
        <f>'Bayesian Analysis'!E11</f>
      </c>
      <c r="G13" s="68">
        <f>'Bayesian Analysis'!E12</f>
      </c>
      <c r="H13" s="68">
        <f>'Bayesian Analysis'!E13</f>
      </c>
      <c r="I13" s="68">
        <f>'Bayesian Analysis'!E14</f>
      </c>
      <c r="J13" s="21"/>
      <c r="K13" s="72">
        <f>'Bayesian Analysis'!D15</f>
        <v>0</v>
      </c>
      <c r="L13" s="51"/>
      <c r="M13" s="51"/>
      <c r="N13" s="51"/>
    </row>
    <row r="14" spans="1:14" ht="12.75">
      <c r="A14" s="6" t="s">
        <v>24</v>
      </c>
      <c r="B14" s="69">
        <f>'Bayesian Analysis'!K7</f>
      </c>
      <c r="C14" s="69">
        <f>'Bayesian Analysis'!K8</f>
      </c>
      <c r="D14" s="69">
        <f>'Bayesian Analysis'!K9</f>
      </c>
      <c r="E14" s="69">
        <f>'Bayesian Analysis'!K10</f>
      </c>
      <c r="F14" s="69">
        <f>'Bayesian Analysis'!K11</f>
      </c>
      <c r="G14" s="69">
        <f>'Bayesian Analysis'!K12</f>
      </c>
      <c r="H14" s="69">
        <f>'Bayesian Analysis'!K13</f>
      </c>
      <c r="I14" s="69">
        <f>'Bayesian Analysis'!K14</f>
      </c>
      <c r="J14" s="21"/>
      <c r="K14" s="51"/>
      <c r="L14" s="14">
        <f>'Bayesian Analysis'!J15</f>
        <v>0</v>
      </c>
      <c r="M14" s="51"/>
      <c r="N14" s="51"/>
    </row>
    <row r="15" spans="1:14" ht="12.75">
      <c r="A15" s="4" t="s">
        <v>47</v>
      </c>
      <c r="B15" s="70">
        <f>'Bayesian Analysis'!E21</f>
      </c>
      <c r="C15" s="70">
        <f>'Bayesian Analysis'!E22</f>
      </c>
      <c r="D15" s="70">
        <f>'Bayesian Analysis'!E23</f>
      </c>
      <c r="E15" s="70">
        <f>'Bayesian Analysis'!E24</f>
      </c>
      <c r="F15" s="70">
        <f>'Bayesian Analysis'!E25</f>
      </c>
      <c r="G15" s="70">
        <f>'Bayesian Analysis'!E26</f>
      </c>
      <c r="H15" s="70">
        <f>'Bayesian Analysis'!E27</f>
      </c>
      <c r="I15" s="70">
        <f>'Bayesian Analysis'!E28</f>
      </c>
      <c r="J15" s="21"/>
      <c r="K15" s="51"/>
      <c r="L15" s="52"/>
      <c r="M15" s="18">
        <f>'Bayesian Analysis'!D29</f>
        <v>0</v>
      </c>
      <c r="N15" s="51"/>
    </row>
    <row r="16" spans="1:14" ht="12.75">
      <c r="A16" s="10" t="s">
        <v>48</v>
      </c>
      <c r="B16" s="71">
        <f>'Bayesian Analysis'!K21</f>
      </c>
      <c r="C16" s="71">
        <f>'Bayesian Analysis'!K22</f>
      </c>
      <c r="D16" s="71">
        <f>'Bayesian Analysis'!K23</f>
      </c>
      <c r="E16" s="71">
        <f>'Bayesian Analysis'!K24</f>
      </c>
      <c r="F16" s="71">
        <f>'Bayesian Analysis'!K25</f>
      </c>
      <c r="G16" s="71">
        <f>'Bayesian Analysis'!K26</f>
      </c>
      <c r="H16" s="71">
        <f>'Bayesian Analysis'!K27</f>
      </c>
      <c r="I16" s="71">
        <f>'Bayesian Analysis'!K28</f>
      </c>
      <c r="J16" s="21"/>
      <c r="K16" s="52"/>
      <c r="L16" s="52"/>
      <c r="M16" s="51"/>
      <c r="N16" s="58">
        <f>'Bayesian Analysis'!J29</f>
        <v>0</v>
      </c>
    </row>
    <row r="17" spans="2:9" s="3" customFormat="1" ht="12.75">
      <c r="B17" s="99"/>
      <c r="C17" s="99"/>
      <c r="D17" s="99"/>
      <c r="E17" s="99"/>
      <c r="F17" s="99"/>
      <c r="G17" s="11"/>
      <c r="H17" s="11"/>
      <c r="I17" s="11"/>
    </row>
    <row r="18" spans="1:15" ht="12.75">
      <c r="A18" s="86" t="s">
        <v>8</v>
      </c>
      <c r="B18" s="11"/>
      <c r="C18" s="11"/>
      <c r="D18" s="11"/>
      <c r="E18" s="11"/>
      <c r="F18" s="11"/>
      <c r="G18" s="11"/>
      <c r="H18" s="11"/>
      <c r="I18" s="3"/>
      <c r="J18" s="3"/>
      <c r="K18" s="3"/>
      <c r="L18" s="3"/>
      <c r="M18" s="3"/>
      <c r="N18" s="3"/>
      <c r="O18" s="3"/>
    </row>
    <row r="19" spans="1:6" ht="13.5" thickBot="1">
      <c r="A19" s="3"/>
      <c r="B19" s="53" t="s">
        <v>13</v>
      </c>
      <c r="C19" s="54" t="s">
        <v>51</v>
      </c>
      <c r="D19" s="55" t="s">
        <v>52</v>
      </c>
      <c r="E19" s="56" t="s">
        <v>53</v>
      </c>
      <c r="F19" s="57" t="s">
        <v>54</v>
      </c>
    </row>
    <row r="20" spans="1:6" ht="12.75">
      <c r="A20" s="12" t="s">
        <v>25</v>
      </c>
      <c r="B20" s="87">
        <f>MAX(J4:J11)</f>
        <v>0</v>
      </c>
      <c r="C20" s="88">
        <f>MAX(K4:K11)</f>
        <v>0</v>
      </c>
      <c r="D20" s="89">
        <f>MAX(L4:L11)</f>
        <v>0</v>
      </c>
      <c r="E20" s="90">
        <f>MAX(M4:M11)</f>
        <v>0</v>
      </c>
      <c r="F20" s="91">
        <f>MAX(N4:N11)</f>
        <v>0</v>
      </c>
    </row>
    <row r="21" spans="1:6" ht="13.5" thickBot="1">
      <c r="A21" s="13" t="s">
        <v>26</v>
      </c>
      <c r="B21" s="47" t="e">
        <f>'Payoff Table'!B21</f>
        <v>#N/A</v>
      </c>
      <c r="C21" s="65">
        <f>IF(B13="","",VLOOKUP(MAX(K4:K11),K4:$O$11,5,FALSE))</f>
      </c>
      <c r="D21" s="92">
        <f>IF(B14="","",VLOOKUP(MAX(L4:L11),L4:$O$11,4,FALSE))</f>
      </c>
      <c r="E21" s="93">
        <f>IF(B15="","",VLOOKUP(MAX(M4:M11),M4:$O$11,3,FALSE))</f>
      </c>
      <c r="F21" s="94">
        <f>IF(B16="","",VLOOKUP(MAX(N4:N11),N4:$O$11,2,FALSE))</f>
      </c>
    </row>
    <row r="22" ht="13.5" thickBot="1"/>
    <row r="23" spans="1:2" ht="12.75">
      <c r="A23" s="95" t="s">
        <v>27</v>
      </c>
      <c r="B23" s="25">
        <f>IF(B13="","",K13*C20+L14*D20+M15*E20+N16*F20-B20)</f>
      </c>
    </row>
    <row r="24" spans="1:2" ht="12.75">
      <c r="A24" s="96" t="s">
        <v>28</v>
      </c>
      <c r="B24" s="28">
        <f>IF(B12="","",'Payoff Table'!C22)</f>
      </c>
    </row>
    <row r="25" spans="1:2" ht="13.5" thickBot="1">
      <c r="A25" s="97" t="s">
        <v>29</v>
      </c>
      <c r="B25" s="98">
        <f>IF(B23="","",IF(B24=0,"",B23/B24))</f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bestFit="1" customWidth="1"/>
    <col min="2" max="2" width="9.8515625" style="0" bestFit="1" customWidth="1"/>
    <col min="3" max="3" width="10.00390625" style="0" bestFit="1" customWidth="1"/>
    <col min="4" max="4" width="10.140625" style="0" bestFit="1" customWidth="1"/>
    <col min="5" max="5" width="9.28125" style="0" bestFit="1" customWidth="1"/>
    <col min="11" max="11" width="9.140625" style="0" hidden="1" customWidth="1"/>
    <col min="13" max="13" width="13.421875" style="0" customWidth="1"/>
  </cols>
  <sheetData>
    <row r="1" spans="1:14" ht="12.75">
      <c r="A1" s="86" t="s">
        <v>55</v>
      </c>
      <c r="M1" s="7" t="s">
        <v>30</v>
      </c>
      <c r="N1" s="7" t="s">
        <v>31</v>
      </c>
    </row>
    <row r="2" spans="13:14" ht="12.75">
      <c r="M2" s="106"/>
      <c r="N2" s="106"/>
    </row>
    <row r="3" spans="2:14" ht="13.5" thickBot="1">
      <c r="B3" s="48" t="str">
        <f>'Payoff Table'!B3</f>
        <v>s1</v>
      </c>
      <c r="C3" s="48" t="str">
        <f>'Payoff Table'!C3</f>
        <v>s2</v>
      </c>
      <c r="D3" s="48" t="str">
        <f>'Payoff Table'!D3</f>
        <v>s3</v>
      </c>
      <c r="E3" s="48" t="str">
        <f>'Payoff Table'!E3</f>
        <v>s4</v>
      </c>
      <c r="F3" s="48" t="str">
        <f>'Payoff Table'!F3</f>
        <v>s5</v>
      </c>
      <c r="G3" s="48" t="str">
        <f>'Payoff Table'!G3</f>
        <v>s6</v>
      </c>
      <c r="H3" s="48" t="str">
        <f>'Payoff Table'!H3</f>
        <v>s7</v>
      </c>
      <c r="I3" s="48" t="str">
        <f>'Payoff Table'!I3</f>
        <v>s8</v>
      </c>
      <c r="J3" s="50" t="s">
        <v>32</v>
      </c>
      <c r="M3" s="106"/>
      <c r="N3" s="106"/>
    </row>
    <row r="4" spans="1:14" ht="12.75">
      <c r="A4" s="19" t="str">
        <f>'Payoff Table'!A4</f>
        <v>d1</v>
      </c>
      <c r="B4" s="74">
        <f>IF('Payoff Table'!B4="","",VLOOKUP('Payoff Table'!B4,$M$2:$N$21,2,FALSE))</f>
      </c>
      <c r="C4" s="75">
        <f>IF('Payoff Table'!C4="","",VLOOKUP('Payoff Table'!C4,$M$2:$N$21,2,FALSE))</f>
      </c>
      <c r="D4" s="75">
        <f>IF('Payoff Table'!D4="","",VLOOKUP('Payoff Table'!D4,$M$2:$N$21,2,FALSE))</f>
      </c>
      <c r="E4" s="75">
        <f>IF('Payoff Table'!E4="","",VLOOKUP('Payoff Table'!E4,$M$2:$N$21,2,FALSE))</f>
      </c>
      <c r="F4" s="75">
        <f>IF('Payoff Table'!F4="","",VLOOKUP('Payoff Table'!F4,$M$2:$N$21,2,FALSE))</f>
      </c>
      <c r="G4" s="75">
        <f>IF('Payoff Table'!G4="","",VLOOKUP('Payoff Table'!G4,$M$2:$N$21,2,FALSE))</f>
      </c>
      <c r="H4" s="75">
        <f>IF('Payoff Table'!H4="","",VLOOKUP('Payoff Table'!H4,$M$2:$N$21,2,FALSE))</f>
      </c>
      <c r="I4" s="40">
        <f>IF('Payoff Table'!I4="","",VLOOKUP('Payoff Table'!I4,$M$2:$N$21,2,FALSE))</f>
      </c>
      <c r="J4" s="73">
        <f>IF($B$12="","",SUMPRODUCT(B4:I4,$B$12:$I$12))</f>
      </c>
      <c r="K4" t="str">
        <f>A4</f>
        <v>d1</v>
      </c>
      <c r="M4" s="106"/>
      <c r="N4" s="106"/>
    </row>
    <row r="5" spans="1:14" ht="12.75">
      <c r="A5" s="19" t="str">
        <f>'Payoff Table'!A5</f>
        <v>d2</v>
      </c>
      <c r="B5" s="76">
        <f>IF('Payoff Table'!B5="","",VLOOKUP('Payoff Table'!B5,$M$2:$N$21,2,FALSE))</f>
      </c>
      <c r="C5" s="37">
        <f>IF('Payoff Table'!C5="","",VLOOKUP('Payoff Table'!C5,$M$2:$N$21,2,FALSE))</f>
      </c>
      <c r="D5" s="37">
        <f>IF('Payoff Table'!D5="","",VLOOKUP('Payoff Table'!D5,$M$2:$N$21,2,FALSE))</f>
      </c>
      <c r="E5" s="37">
        <f>IF('Payoff Table'!E5="","",VLOOKUP('Payoff Table'!E5,$M$2:$N$21,2,FALSE))</f>
      </c>
      <c r="F5" s="37">
        <f>IF('Payoff Table'!F5="","",VLOOKUP('Payoff Table'!F5,$M$2:$N$21,2,FALSE))</f>
      </c>
      <c r="G5" s="37">
        <f>IF('Payoff Table'!G5="","",VLOOKUP('Payoff Table'!G5,$M$2:$N$21,2,FALSE))</f>
      </c>
      <c r="H5" s="37">
        <f>IF('Payoff Table'!H5="","",VLOOKUP('Payoff Table'!H5,$M$2:$N$21,2,FALSE))</f>
      </c>
      <c r="I5" s="42">
        <f>IF('Payoff Table'!I5="","",VLOOKUP('Payoff Table'!I5,$M$2:$N$21,2,FALSE))</f>
      </c>
      <c r="J5" s="73">
        <f aca="true" t="shared" si="0" ref="J5:J11">IF($B$12="","",SUMPRODUCT(B5:I5,$B$12:$I$12))</f>
      </c>
      <c r="K5" t="str">
        <f aca="true" t="shared" si="1" ref="K5:K11">A5</f>
        <v>d2</v>
      </c>
      <c r="M5" s="106"/>
      <c r="N5" s="106"/>
    </row>
    <row r="6" spans="1:14" ht="12.75">
      <c r="A6" s="19" t="str">
        <f>'Payoff Table'!A6</f>
        <v>d3</v>
      </c>
      <c r="B6" s="76">
        <f>IF('Payoff Table'!B6="","",VLOOKUP('Payoff Table'!B6,$M$2:$N$21,2,FALSE))</f>
      </c>
      <c r="C6" s="37">
        <f>IF('Payoff Table'!C6="","",VLOOKUP('Payoff Table'!C6,$M$2:$N$21,2,FALSE))</f>
      </c>
      <c r="D6" s="37">
        <f>IF('Payoff Table'!D6="","",VLOOKUP('Payoff Table'!D6,$M$2:$N$21,2,FALSE))</f>
      </c>
      <c r="E6" s="37">
        <f>IF('Payoff Table'!E6="","",VLOOKUP('Payoff Table'!E6,$M$2:$N$21,2,FALSE))</f>
      </c>
      <c r="F6" s="37">
        <f>IF('Payoff Table'!F6="","",VLOOKUP('Payoff Table'!F6,$M$2:$N$21,2,FALSE))</f>
      </c>
      <c r="G6" s="37">
        <f>IF('Payoff Table'!G6="","",VLOOKUP('Payoff Table'!G6,$M$2:$N$21,2,FALSE))</f>
      </c>
      <c r="H6" s="37">
        <f>IF('Payoff Table'!H6="","",VLOOKUP('Payoff Table'!H6,$M$2:$N$21,2,FALSE))</f>
      </c>
      <c r="I6" s="42">
        <f>IF('Payoff Table'!I6="","",VLOOKUP('Payoff Table'!I6,$M$2:$N$21,2,FALSE))</f>
      </c>
      <c r="J6" s="73">
        <f t="shared" si="0"/>
      </c>
      <c r="K6" t="str">
        <f t="shared" si="1"/>
        <v>d3</v>
      </c>
      <c r="M6" s="106"/>
      <c r="N6" s="106"/>
    </row>
    <row r="7" spans="1:14" ht="12.75">
      <c r="A7" s="19" t="str">
        <f>'Payoff Table'!A7</f>
        <v>d4</v>
      </c>
      <c r="B7" s="76">
        <f>IF('Payoff Table'!B7="","",VLOOKUP('Payoff Table'!B7,$M$2:$N$21,2,FALSE))</f>
      </c>
      <c r="C7" s="37">
        <f>IF('Payoff Table'!C7="","",VLOOKUP('Payoff Table'!C7,$M$2:$N$21,2,FALSE))</f>
      </c>
      <c r="D7" s="37">
        <f>IF('Payoff Table'!D7="","",VLOOKUP('Payoff Table'!D7,$M$2:$N$21,2,FALSE))</f>
      </c>
      <c r="E7" s="37">
        <f>IF('Payoff Table'!E7="","",VLOOKUP('Payoff Table'!E7,$M$2:$N$21,2,FALSE))</f>
      </c>
      <c r="F7" s="37">
        <f>IF('Payoff Table'!F7="","",VLOOKUP('Payoff Table'!F7,$M$2:$N$21,2,FALSE))</f>
      </c>
      <c r="G7" s="37">
        <f>IF('Payoff Table'!G7="","",VLOOKUP('Payoff Table'!G7,$M$2:$N$21,2,FALSE))</f>
      </c>
      <c r="H7" s="37">
        <f>IF('Payoff Table'!H7="","",VLOOKUP('Payoff Table'!H7,$M$2:$N$21,2,FALSE))</f>
      </c>
      <c r="I7" s="42">
        <f>IF('Payoff Table'!I7="","",VLOOKUP('Payoff Table'!I7,$M$2:$N$21,2,FALSE))</f>
      </c>
      <c r="J7" s="73">
        <f t="shared" si="0"/>
      </c>
      <c r="K7" t="str">
        <f t="shared" si="1"/>
        <v>d4</v>
      </c>
      <c r="M7" s="106"/>
      <c r="N7" s="106"/>
    </row>
    <row r="8" spans="1:14" ht="12.75">
      <c r="A8" s="19" t="str">
        <f>'Payoff Table'!A8</f>
        <v>d5</v>
      </c>
      <c r="B8" s="76">
        <f>IF('Payoff Table'!B8="","",VLOOKUP('Payoff Table'!B8,$M$2:$N$21,2,FALSE))</f>
      </c>
      <c r="C8" s="37">
        <f>IF('Payoff Table'!C8="","",VLOOKUP('Payoff Table'!C8,$M$2:$N$21,2,FALSE))</f>
      </c>
      <c r="D8" s="37">
        <f>IF('Payoff Table'!D8="","",VLOOKUP('Payoff Table'!D8,$M$2:$N$21,2,FALSE))</f>
      </c>
      <c r="E8" s="37">
        <f>IF('Payoff Table'!E8="","",VLOOKUP('Payoff Table'!E8,$M$2:$N$21,2,FALSE))</f>
      </c>
      <c r="F8" s="37">
        <f>IF('Payoff Table'!F8="","",VLOOKUP('Payoff Table'!F8,$M$2:$N$21,2,FALSE))</f>
      </c>
      <c r="G8" s="37">
        <f>IF('Payoff Table'!G8="","",VLOOKUP('Payoff Table'!G8,$M$2:$N$21,2,FALSE))</f>
      </c>
      <c r="H8" s="37">
        <f>IF('Payoff Table'!H8="","",VLOOKUP('Payoff Table'!H8,$M$2:$N$21,2,FALSE))</f>
      </c>
      <c r="I8" s="42">
        <f>IF('Payoff Table'!I8="","",VLOOKUP('Payoff Table'!I8,$M$2:$N$21,2,FALSE))</f>
      </c>
      <c r="J8" s="73">
        <f t="shared" si="0"/>
      </c>
      <c r="K8" t="str">
        <f t="shared" si="1"/>
        <v>d5</v>
      </c>
      <c r="M8" s="106"/>
      <c r="N8" s="106"/>
    </row>
    <row r="9" spans="1:14" ht="12.75">
      <c r="A9" s="19" t="str">
        <f>'Payoff Table'!A9</f>
        <v>d6</v>
      </c>
      <c r="B9" s="76">
        <f>IF('Payoff Table'!B9="","",VLOOKUP('Payoff Table'!B9,$M$2:$N$21,2,FALSE))</f>
      </c>
      <c r="C9" s="37">
        <f>IF('Payoff Table'!C9="","",VLOOKUP('Payoff Table'!C9,$M$2:$N$21,2,FALSE))</f>
      </c>
      <c r="D9" s="37">
        <f>IF('Payoff Table'!D9="","",VLOOKUP('Payoff Table'!D9,$M$2:$N$21,2,FALSE))</f>
      </c>
      <c r="E9" s="37">
        <f>IF('Payoff Table'!E9="","",VLOOKUP('Payoff Table'!E9,$M$2:$N$21,2,FALSE))</f>
      </c>
      <c r="F9" s="37">
        <f>IF('Payoff Table'!F9="","",VLOOKUP('Payoff Table'!F9,$M$2:$N$21,2,FALSE))</f>
      </c>
      <c r="G9" s="37">
        <f>IF('Payoff Table'!G9="","",VLOOKUP('Payoff Table'!G9,$M$2:$N$21,2,FALSE))</f>
      </c>
      <c r="H9" s="37">
        <f>IF('Payoff Table'!H9="","",VLOOKUP('Payoff Table'!H9,$M$2:$N$21,2,FALSE))</f>
      </c>
      <c r="I9" s="42">
        <f>IF('Payoff Table'!I9="","",VLOOKUP('Payoff Table'!I9,$M$2:$N$21,2,FALSE))</f>
      </c>
      <c r="J9" s="73">
        <f t="shared" si="0"/>
      </c>
      <c r="K9" t="str">
        <f t="shared" si="1"/>
        <v>d6</v>
      </c>
      <c r="M9" s="106"/>
      <c r="N9" s="106"/>
    </row>
    <row r="10" spans="1:14" ht="12.75">
      <c r="A10" s="19" t="str">
        <f>'Payoff Table'!A10</f>
        <v>d7</v>
      </c>
      <c r="B10" s="76">
        <f>IF('Payoff Table'!B10="","",VLOOKUP('Payoff Table'!B10,$M$2:$N$21,2,FALSE))</f>
      </c>
      <c r="C10" s="37">
        <f>IF('Payoff Table'!C10="","",VLOOKUP('Payoff Table'!C10,$M$2:$N$21,2,FALSE))</f>
      </c>
      <c r="D10" s="37">
        <f>IF('Payoff Table'!D10="","",VLOOKUP('Payoff Table'!D10,$M$2:$N$21,2,FALSE))</f>
      </c>
      <c r="E10" s="37">
        <f>IF('Payoff Table'!E10="","",VLOOKUP('Payoff Table'!E10,$M$2:$N$21,2,FALSE))</f>
      </c>
      <c r="F10" s="37">
        <f>IF('Payoff Table'!F10="","",VLOOKUP('Payoff Table'!F10,$M$2:$N$21,2,FALSE))</f>
      </c>
      <c r="G10" s="37">
        <f>IF('Payoff Table'!G10="","",VLOOKUP('Payoff Table'!G10,$M$2:$N$21,2,FALSE))</f>
      </c>
      <c r="H10" s="37">
        <f>IF('Payoff Table'!H10="","",VLOOKUP('Payoff Table'!H10,$M$2:$N$21,2,FALSE))</f>
      </c>
      <c r="I10" s="42">
        <f>IF('Payoff Table'!I10="","",VLOOKUP('Payoff Table'!I10,$M$2:$N$21,2,FALSE))</f>
      </c>
      <c r="J10" s="73">
        <f t="shared" si="0"/>
      </c>
      <c r="K10" t="str">
        <f t="shared" si="1"/>
        <v>d7</v>
      </c>
      <c r="M10" s="106"/>
      <c r="N10" s="106"/>
    </row>
    <row r="11" spans="1:14" ht="13.5" thickBot="1">
      <c r="A11" s="19" t="str">
        <f>'Payoff Table'!A11</f>
        <v>d8</v>
      </c>
      <c r="B11" s="77">
        <f>IF('Payoff Table'!B11="","",VLOOKUP('Payoff Table'!B11,$M$2:$N$21,2,FALSE))</f>
      </c>
      <c r="C11" s="78">
        <f>IF('Payoff Table'!C11="","",VLOOKUP('Payoff Table'!C11,$M$2:$N$21,2,FALSE))</f>
      </c>
      <c r="D11" s="78">
        <f>IF('Payoff Table'!D11="","",VLOOKUP('Payoff Table'!D11,$M$2:$N$21,2,FALSE))</f>
      </c>
      <c r="E11" s="78">
        <f>IF('Payoff Table'!E11="","",VLOOKUP('Payoff Table'!E11,$M$2:$N$21,2,FALSE))</f>
      </c>
      <c r="F11" s="78">
        <f>IF('Payoff Table'!F11="","",VLOOKUP('Payoff Table'!F11,$M$2:$N$21,2,FALSE))</f>
      </c>
      <c r="G11" s="78">
        <f>IF('Payoff Table'!G11="","",VLOOKUP('Payoff Table'!G11,$M$2:$N$21,2,FALSE))</f>
      </c>
      <c r="H11" s="78">
        <f>IF('Payoff Table'!H11="","",VLOOKUP('Payoff Table'!H11,$M$2:$N$21,2,FALSE))</f>
      </c>
      <c r="I11" s="45">
        <f>IF('Payoff Table'!I11="","",VLOOKUP('Payoff Table'!I11,$M$2:$N$21,2,FALSE))</f>
      </c>
      <c r="J11" s="73">
        <f t="shared" si="0"/>
      </c>
      <c r="K11" t="str">
        <f t="shared" si="1"/>
        <v>d8</v>
      </c>
      <c r="M11" s="106"/>
      <c r="N11" s="106"/>
    </row>
    <row r="12" spans="1:14" ht="12.75">
      <c r="A12" t="s">
        <v>1</v>
      </c>
      <c r="B12" s="46">
        <f>IF('Payoff Table'!B12="","",'Payoff Table'!B12)</f>
      </c>
      <c r="C12" s="46">
        <f>IF('Payoff Table'!C12="","",'Payoff Table'!C12)</f>
      </c>
      <c r="D12" s="46">
        <f>IF('Payoff Table'!D12="","",'Payoff Table'!D12)</f>
      </c>
      <c r="E12" s="46">
        <f>IF('Payoff Table'!E12="","",'Payoff Table'!E12)</f>
      </c>
      <c r="F12" s="46">
        <f>IF('Payoff Table'!F12="","",'Payoff Table'!F12)</f>
      </c>
      <c r="G12" s="46">
        <f>IF('Payoff Table'!G12="","",'Payoff Table'!G12)</f>
      </c>
      <c r="H12" s="46">
        <f>IF('Payoff Table'!H12="","",'Payoff Table'!H12)</f>
      </c>
      <c r="I12" s="46">
        <f>IF('Payoff Table'!I12="","",'Payoff Table'!I12)</f>
      </c>
      <c r="J12" s="21"/>
      <c r="M12" s="106"/>
      <c r="N12" s="106"/>
    </row>
    <row r="13" spans="2:14" ht="12.75">
      <c r="B13" s="80"/>
      <c r="C13" s="80"/>
      <c r="M13" s="106"/>
      <c r="N13" s="106"/>
    </row>
    <row r="14" spans="2:14" ht="12.75">
      <c r="B14" s="80"/>
      <c r="C14" s="80"/>
      <c r="M14" s="117"/>
      <c r="N14" s="117"/>
    </row>
    <row r="15" spans="1:14" ht="12.75">
      <c r="A15" s="86" t="s">
        <v>8</v>
      </c>
      <c r="J15" s="17"/>
      <c r="K15" s="17"/>
      <c r="L15" s="17"/>
      <c r="M15" s="117"/>
      <c r="N15" s="117"/>
    </row>
    <row r="16" spans="1:14" ht="13.5" thickBot="1">
      <c r="A16" s="81" t="s">
        <v>57</v>
      </c>
      <c r="B16" s="82" t="s">
        <v>58</v>
      </c>
      <c r="C16" s="82" t="s">
        <v>73</v>
      </c>
      <c r="M16" s="117"/>
      <c r="N16" s="117"/>
    </row>
    <row r="17" spans="1:14" ht="13.5" thickBot="1">
      <c r="A17" s="83" t="s">
        <v>72</v>
      </c>
      <c r="B17" s="84">
        <f>IF(B12="","",VLOOKUP(MAX(J4:J11),J4:K11,2,FALSE))</f>
      </c>
      <c r="C17" s="85">
        <f>MAX(J4:J11)</f>
        <v>0</v>
      </c>
      <c r="M17" s="117"/>
      <c r="N17" s="117"/>
    </row>
    <row r="18" spans="13:14" ht="12.75">
      <c r="M18" s="117"/>
      <c r="N18" s="117"/>
    </row>
    <row r="19" spans="13:14" ht="12.75">
      <c r="M19" s="117"/>
      <c r="N19" s="117"/>
    </row>
    <row r="20" spans="13:14" ht="12.75">
      <c r="M20" s="117"/>
      <c r="N20" s="117"/>
    </row>
    <row r="21" spans="13:14" ht="12.75">
      <c r="M21" s="117"/>
      <c r="N21" s="11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juang</cp:lastModifiedBy>
  <dcterms:created xsi:type="dcterms:W3CDTF">2000-04-04T21:42:49Z</dcterms:created>
  <dcterms:modified xsi:type="dcterms:W3CDTF">2004-05-13T00:34:00Z</dcterms:modified>
  <cp:category/>
  <cp:version/>
  <cp:contentType/>
  <cp:contentStatus/>
</cp:coreProperties>
</file>